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tabRatio="755" activeTab="5"/>
  </bookViews>
  <sheets>
    <sheet name="Instructivo" sheetId="1" r:id="rId1"/>
    <sheet name="Factor IMSS" sheetId="2" r:id="rId2"/>
    <sheet name="Datos" sheetId="3" r:id="rId3"/>
    <sheet name="Resúmen" sheetId="4" r:id="rId4"/>
    <sheet name="Cálculos" sheetId="5" r:id="rId5"/>
    <sheet name="Calendario 2019" sheetId="6" r:id="rId6"/>
  </sheets>
  <definedNames>
    <definedName name="_xlfn.SINGLE" hidden="1">#NAME?</definedName>
    <definedName name="_xlnm.Print_Area" localSheetId="4">'Cálculos'!$A$1:$U$60</definedName>
    <definedName name="_xlnm.Print_Area" localSheetId="5">'Calendario 2019'!$A$1:$AG$49</definedName>
    <definedName name="_xlnm.Print_Area" localSheetId="2">'Datos'!$A$1:$H$91</definedName>
    <definedName name="_xlnm.Print_Area" localSheetId="0">'Instructivo'!$A$1:$K$47</definedName>
    <definedName name="_xlnm.Print_Area" localSheetId="3">'Resúmen'!$A$1:$I$66</definedName>
    <definedName name="ClaveFasar">#REF!</definedName>
    <definedName name="descripcion">#REF!</definedName>
    <definedName name="RelacionNueva" localSheetId="4">'Cálculos'!$17:$23</definedName>
    <definedName name="RelacionNueva">#REF!</definedName>
    <definedName name="SalarioBase">#REF!</definedName>
    <definedName name="SalarioNominal">#REF!</definedName>
    <definedName name="_xlnm.Print_Titles" localSheetId="4">'Cálculos'!$1:$24</definedName>
    <definedName name="_xlnm.Print_Titles" localSheetId="2">'Datos'!$1:$15</definedName>
    <definedName name="_xlnm.Print_Titles" localSheetId="3">'Resúmen'!$1:$15</definedName>
  </definedNames>
  <calcPr fullCalcOnLoad="1"/>
</workbook>
</file>

<file path=xl/comments3.xml><?xml version="1.0" encoding="utf-8"?>
<comments xmlns="http://schemas.openxmlformats.org/spreadsheetml/2006/main">
  <authors>
    <author>GABRIELA LONA</author>
    <author>CMIC</author>
    <author>Ing. Jaime Ch?vez H</author>
    <author>Omar Josue Lopez Alanis</author>
  </authors>
  <commentList>
    <comment ref="F29" authorId="0">
      <text>
        <r>
          <rPr>
            <b/>
            <sz val="10"/>
            <rFont val="Tahoma"/>
            <family val="2"/>
          </rPr>
          <t xml:space="preserve">Artículo 106 Ley del IMSS
</t>
        </r>
        <r>
          <rPr>
            <sz val="10"/>
            <rFont val="Tahoma"/>
            <family val="2"/>
          </rPr>
          <t xml:space="preserve">
I. Por cada asegurado se pagará mensualmente una cuota diaria patronal equivalente al </t>
        </r>
        <r>
          <rPr>
            <b/>
            <sz val="10"/>
            <rFont val="Tahoma"/>
            <family val="2"/>
          </rPr>
          <t>trece punto nueve por ciento de un salario mínimo general diario</t>
        </r>
        <r>
          <rPr>
            <sz val="10"/>
            <rFont val="Tahoma"/>
            <family val="2"/>
          </rPr>
          <t xml:space="preserve"> para la Ciudad de México;</t>
        </r>
        <r>
          <rPr>
            <b/>
            <sz val="10"/>
            <rFont val="Tahoma"/>
            <family val="2"/>
          </rPr>
          <t xml:space="preserve">
Esta cuota variará anualmente de acuerdo a la tabla de factores del IMSS incluidos en este archivo.</t>
        </r>
      </text>
    </comment>
    <comment ref="F31" authorId="0">
      <text>
        <r>
          <rPr>
            <b/>
            <sz val="9"/>
            <rFont val="Tahoma"/>
            <family val="2"/>
          </rPr>
          <t>Artículos Transitorios de la Ley del IMSS
ARTICULO VIGESIMO QUINTO TRANSITORIO.</t>
        </r>
        <r>
          <rPr>
            <sz val="9"/>
            <rFont val="Tahoma"/>
            <family val="2"/>
          </rPr>
          <t xml:space="preserve"> A partir de la entrada en vigor de esta Ley el límite del salario base de cotización en veces salario mínimo para el seguro de invalidez y vida, así como para los ramos de cesantía en edad avanzada y vejez, </t>
        </r>
        <r>
          <rPr>
            <b/>
            <sz val="9"/>
            <rFont val="Tahoma"/>
            <family val="2"/>
          </rPr>
          <t>será de quince veces salario mínimo general vigente en la Ciudad de México, el que se aumentará un salario mínimo por cada año subsecuente hasta llegar a veinticinco en el año 2007.</t>
        </r>
        <r>
          <rPr>
            <sz val="9"/>
            <rFont val="Tahoma"/>
            <family val="2"/>
          </rPr>
          <t xml:space="preserve">
</t>
        </r>
        <r>
          <rPr>
            <b/>
            <sz val="9"/>
            <rFont val="Tahoma"/>
            <family val="2"/>
          </rPr>
          <t>Este límite variará anualmente de acuerdo a la tabla de factores del IMSS incluidos en este archivo.</t>
        </r>
        <r>
          <rPr>
            <sz val="10"/>
            <rFont val="Tahoma"/>
            <family val="2"/>
          </rPr>
          <t xml:space="preserve">
</t>
        </r>
      </text>
    </comment>
    <comment ref="A19" authorId="1">
      <text>
        <r>
          <rPr>
            <b/>
            <sz val="7.5"/>
            <rFont val="Tahoma"/>
            <family val="2"/>
          </rPr>
          <t>Artículo 160 del RLOPSRM</t>
        </r>
        <r>
          <rPr>
            <sz val="7.5"/>
            <rFont val="Tahoma"/>
            <family val="2"/>
          </rPr>
          <t>.- Para los efectos del artículo anterior, se deberá entender al factor de salario real “Fsr”, como la relación de los días realmente pagados en un periodo anual, de enero a diciembre, divididos entre los días efectivamente laborados durante el mismo periodo, de acuerdo con la siguiente expresión:</t>
        </r>
        <r>
          <rPr>
            <sz val="8"/>
            <rFont val="Tahoma"/>
            <family val="2"/>
          </rPr>
          <t xml:space="preserve">
                                        Tp          Tp
                       Fsr = Ps (----- ) + -----
                                         Ti          Ti
D</t>
        </r>
        <r>
          <rPr>
            <sz val="7.5"/>
            <rFont val="Tahoma"/>
            <family val="2"/>
          </rPr>
          <t xml:space="preserve">onde:
Fsr= Representa el factor de salario real.
Ps= Representa, en fracción decimal, las obligaciones obrero-patronales derivadas de la Ley del Seguro Social y de la Ley del Instituto del Fondo Nacional de la Vivienda para los Trabajadores.
Tp = Representa los días realmente pagados durante un periodo anual.
Tl = Representa los días realmente laborados durante el mismo periodo anual.
Para su determinación, únicamente se deberán considerar aquellos días que estén dentro del periodo anual referido y que, de acuerdo con la Ley Federal del Trabajo y los Contratos Colectivos, resulten pagos obligatorios, aunque no sean laborables.
El factor de salario real deberá incluir las prestaciones derivadas de la Ley Federal del Trabajo, de la Ley del Seguro Social, de la Ley del Instituto del Fondo Nacional de la Vivienda para los Trabajadores o de los Contratos Colectivos de Trabajo en vigor.
</t>
        </r>
        <r>
          <rPr>
            <sz val="8"/>
            <rFont val="Tahoma"/>
            <family val="2"/>
          </rPr>
          <t xml:space="preserve">
</t>
        </r>
      </text>
    </comment>
    <comment ref="A29" authorId="1">
      <text>
        <r>
          <rPr>
            <sz val="10"/>
            <rFont val="Tahoma"/>
            <family val="2"/>
          </rPr>
          <t xml:space="preserve">Al modificar esta fecha, automáticamente se modifican los porcentajes de las cuotas fija y variable y los límites de las ramas del IMSS que varían anualmente
</t>
        </r>
      </text>
    </comment>
    <comment ref="A31" authorId="1">
      <text>
        <r>
          <rPr>
            <b/>
            <sz val="10"/>
            <rFont val="Tahoma"/>
            <family val="2"/>
          </rPr>
          <t xml:space="preserve">LEY DEL IMSS
</t>
        </r>
        <r>
          <rPr>
            <sz val="10"/>
            <rFont val="Tahoma"/>
            <family val="2"/>
          </rPr>
          <t xml:space="preserve">
</t>
        </r>
        <r>
          <rPr>
            <b/>
            <sz val="10"/>
            <rFont val="Tahoma"/>
            <family val="2"/>
          </rPr>
          <t>Artículo 74</t>
        </r>
        <r>
          <rPr>
            <sz val="10"/>
            <rFont val="Tahoma"/>
            <family val="2"/>
          </rPr>
          <t xml:space="preserve">. Las empresas tendrán la obligación de revisar anualmente su siniestralidad, conforme al período y dentro del plazo que señale el reglamento, para determinar si permanecen en la misma prima, se disminuye o aumenta.
La prima conforme a la cual estén cubriendo sus cuotas las empresas podrá ser modificada, aumentándola o disminuyéndola en una proporción no mayor al uno por ciento con respecto a la del año inmediato anterior, tomando en consideración los riesgos de trabajo terminados durante el lapso que fije el reglamento respectivo, con independencia de la fecha en que éstos hubieran ocurrido y la comprobación documental del establecimiento de programas o acciones preventivas de accidentes y enfermedades de trabajo. Estas modificaciones no podrán exceder los límites fijados para la </t>
        </r>
        <r>
          <rPr>
            <b/>
            <sz val="10"/>
            <rFont val="Tahoma"/>
            <family val="2"/>
          </rPr>
          <t>prima mínima y máxima, que serán de cero punto cinco por ciento y quince por ciento</t>
        </r>
        <r>
          <rPr>
            <sz val="10"/>
            <rFont val="Tahoma"/>
            <family val="2"/>
          </rPr>
          <t xml:space="preserve"> de los salarios base de cotización respectivamente.
</t>
        </r>
      </text>
    </comment>
    <comment ref="F30" authorId="1">
      <text>
        <r>
          <rPr>
            <b/>
            <sz val="10"/>
            <rFont val="Tahoma"/>
            <family val="2"/>
          </rPr>
          <t xml:space="preserve">Artículo 106 de la Ley del IMSS
</t>
        </r>
        <r>
          <rPr>
            <sz val="10"/>
            <rFont val="Tahoma"/>
            <family val="2"/>
          </rPr>
          <t xml:space="preserve">
II. Para los asegurados cuyo salario base de cotización sea mayor a tres veces el salario mínimo general diario para el Distrito Federal; se cubrirá además de la cuota establecida en la fracción anterior, </t>
        </r>
        <r>
          <rPr>
            <b/>
            <sz val="10"/>
            <rFont val="Tahoma"/>
            <family val="2"/>
          </rPr>
          <t>una cuota adicional patronal equivalente al seis por ciento y otra adicional obrera del dos por ciento</t>
        </r>
        <r>
          <rPr>
            <sz val="10"/>
            <rFont val="Tahoma"/>
            <family val="2"/>
          </rPr>
          <t xml:space="preserve">, de la cantidad que resulte de la diferencia entre el salario base de cotización y tres veces el salario mínimo citado.
</t>
        </r>
        <r>
          <rPr>
            <b/>
            <sz val="10"/>
            <rFont val="Tahoma"/>
            <family val="2"/>
          </rPr>
          <t>Esta cuota variará anualmente de acuerdo a la tabla de factores del IMSS incluidos en este archivo.</t>
        </r>
        <r>
          <rPr>
            <sz val="10"/>
            <rFont val="Tahoma"/>
            <family val="2"/>
          </rPr>
          <t xml:space="preserve">
</t>
        </r>
      </text>
    </comment>
    <comment ref="A32" authorId="1">
      <text>
        <r>
          <rPr>
            <sz val="10"/>
            <rFont val="Tahoma"/>
            <family val="2"/>
          </rPr>
          <t xml:space="preserve">Artículos Transitorios de la Ley del IMSS 
</t>
        </r>
        <r>
          <rPr>
            <b/>
            <sz val="10"/>
            <rFont val="Tahoma"/>
            <family val="2"/>
          </rPr>
          <t>VIGESIMO</t>
        </r>
        <r>
          <rPr>
            <sz val="10"/>
            <rFont val="Tahoma"/>
            <family val="2"/>
          </rPr>
          <t xml:space="preserve"> </t>
        </r>
        <r>
          <rPr>
            <b/>
            <sz val="10"/>
            <rFont val="Tahoma"/>
            <family val="2"/>
          </rPr>
          <t>QUINTO</t>
        </r>
        <r>
          <rPr>
            <sz val="10"/>
            <rFont val="Tahoma"/>
            <family val="2"/>
          </rPr>
          <t xml:space="preserve">. El artículo 28 de esta Ley entrará en vigor el 1 de enero del año 2007, en lo relativo al seguro de invalidez y vida, así como en los ramos en cesantía y edad avanzada y vejez. </t>
        </r>
        <r>
          <rPr>
            <b/>
            <sz val="10"/>
            <rFont val="Tahoma"/>
            <family val="2"/>
          </rPr>
          <t>Los demás ramos de aseguramiento tendrán como límite superior desde el inicio de la vigencia de esta ley el equivalente a veinticinco veces el salario mínimo general que rija en la Ciudad de México</t>
        </r>
        <r>
          <rPr>
            <sz val="10"/>
            <rFont val="Tahoma"/>
            <family val="2"/>
          </rPr>
          <t xml:space="preserve">.
</t>
        </r>
      </text>
    </comment>
    <comment ref="F32" authorId="1">
      <text>
        <r>
          <rPr>
            <b/>
            <sz val="9"/>
            <rFont val="Tahoma"/>
            <family val="2"/>
          </rPr>
          <t>Ley del INfonavit</t>
        </r>
        <r>
          <rPr>
            <sz val="9"/>
            <rFont val="Tahoma"/>
            <family val="2"/>
          </rPr>
          <t xml:space="preserve">
Transitorios del Decreto de Reformas del D.O. publicado el 6 de enero de 1997.
ARTICULO QUINTO.- El límite superior salarial a que se refiere el artículo 29 fracciones II y III, </t>
        </r>
        <r>
          <rPr>
            <b/>
            <sz val="9"/>
            <rFont val="Tahoma"/>
            <family val="2"/>
          </rPr>
          <t>será de conformidad con lo establecido en la Ley del Seguro Social que entrará en vigor el 1o. de julio de 1997, en la parte correspondiente a los seguros de invalidez y vida, cesantía en edad avanzada y vejez</t>
        </r>
        <r>
          <rPr>
            <sz val="9"/>
            <rFont val="Tahoma"/>
            <family val="2"/>
          </rPr>
          <t>.</t>
        </r>
      </text>
    </comment>
    <comment ref="B48" authorId="0">
      <text>
        <r>
          <rPr>
            <sz val="8"/>
            <rFont val="Tahoma"/>
            <family val="2"/>
          </rPr>
          <t>Los trabajadores tendrán derecho a una prima no menor de veinticinco por ciento sobre los salarios que les correspondan durante el periodo de vacaciones</t>
        </r>
      </text>
    </comment>
    <comment ref="B47" authorId="0">
      <text>
        <r>
          <rPr>
            <sz val="8"/>
            <rFont val="Tahoma"/>
            <family val="2"/>
          </rPr>
          <t>Los trabajadores tendran derecho a un aguinaldo  anual que debera pagarse antes del dia 20 de Diciembre, equivalente a quince dias de salario, por lo menos.
Los que no hayan cumplido el año de servicios, independientemente de que se encuentren laborando o no en la fecha de liquidación del aguinaldo, tendrán derecho a que se les pague la parte proporcional del mismo, conforme al tiempo que hubieren trabajado, cualquiera que fuere éste.</t>
        </r>
      </text>
    </comment>
    <comment ref="B40" authorId="0">
      <text>
        <r>
          <rPr>
            <sz val="8"/>
            <rFont val="Tahoma"/>
            <family val="2"/>
          </rPr>
          <t xml:space="preserve">Son días de descanso obligatorio:
I.-El 1o. de enero;
II.- El 5 de febrero;
III.- El 21 de marzo;
IV.- El 1o. de mayo;
V.- El 16 de septiembre;
VI.- El 20 de noviembre;
VII.- El 1o. de diciembre de cada seis años, cuando le corresponda a la transmisión del Poder Ejecutivo Federal; y
VIII.- El 25 de diciembre.
IX.- El que determinan las Leyes Federales y Locales Electorales, en el caso de elecciones ordinarias, para efectuar la jornada electoral.
</t>
        </r>
      </text>
    </comment>
    <comment ref="B39" authorId="0">
      <text>
        <r>
          <rPr>
            <sz val="8"/>
            <rFont val="Tahoma"/>
            <family val="2"/>
          </rPr>
          <t xml:space="preserve">Los trabajadores que tengan más de un año de servicios disfrutarán de un periodo anual de vacaciones pagadas, que </t>
        </r>
        <r>
          <rPr>
            <b/>
            <sz val="8"/>
            <rFont val="Tahoma"/>
            <family val="2"/>
          </rPr>
          <t>en ningún caso podrá ser inferior a seis días laborables</t>
        </r>
        <r>
          <rPr>
            <sz val="8"/>
            <rFont val="Tahoma"/>
            <family val="2"/>
          </rPr>
          <t xml:space="preserve">, y que aumentará en dos días laborables, hasta llegar a doce, por cada año subsecuente de servicios.
Después del cuarto año, el periodo de vacaciones se aumentará en dos días por cada cinco de servicios.
</t>
        </r>
      </text>
    </comment>
    <comment ref="B38" authorId="0">
      <text>
        <r>
          <rPr>
            <sz val="8"/>
            <rFont val="Tahoma"/>
            <family val="2"/>
          </rPr>
          <t>Por cada seis días de trabajo disfrutará el trabajador de un día de descanso, por lo menos, con goce de salario íntegro.
Art. 71 LFT. En los reglamentos de esta Ley se procurará que el día de descanso semanal sea el domingo.</t>
        </r>
      </text>
    </comment>
    <comment ref="B49" authorId="0">
      <text>
        <r>
          <rPr>
            <sz val="8"/>
            <rFont val="Tahoma"/>
            <family val="2"/>
          </rPr>
          <t xml:space="preserve">En los reglamentos de esta Ley se procurará que el día de descanso semanal sea el domingo.
Los trabajadores que presten servicios en día domingo tendrán derecho a una prima adicional de un veinticinco por ciento, por lo menos, sobre el salario de los días ordinarios de trabajo.
</t>
        </r>
      </text>
    </comment>
    <comment ref="A28" authorId="1">
      <text>
        <r>
          <rPr>
            <sz val="10"/>
            <rFont val="Tahoma"/>
            <family val="2"/>
          </rPr>
          <t>De acuerdo a la RESOLUCIÓN del H. Consejo de Representantes de la Comisión Nacional de los Salarios Mínimos que fija los salarios mínimos generales y profesionales vigentes a partir del 1º de enero de 2016, publicado el 18 de diciembre de 2015, habrá una sola área geográfica integrada por todos los municipios del país y demarcaciones territoriales de la Ciudad de México.</t>
        </r>
      </text>
    </comment>
    <comment ref="A26" authorId="2">
      <text>
        <r>
          <rPr>
            <b/>
            <sz val="8"/>
            <rFont val="Tahoma"/>
            <family val="2"/>
          </rPr>
          <t>NOTA:</t>
        </r>
        <r>
          <rPr>
            <sz val="8"/>
            <rFont val="Tahoma"/>
            <family val="2"/>
          </rPr>
          <t xml:space="preserve"> Unicamente podrá modificar las celdas en donde el formato de los codigos numericos o alfanumericos sean de </t>
        </r>
        <r>
          <rPr>
            <b/>
            <sz val="8"/>
            <color indexed="12"/>
            <rFont val="Tahoma"/>
            <family val="2"/>
          </rPr>
          <t>color AZUL</t>
        </r>
      </text>
    </comment>
    <comment ref="F26" authorId="1">
      <text>
        <r>
          <rPr>
            <sz val="8"/>
            <rFont val="Tahoma"/>
            <family val="2"/>
          </rPr>
          <t>Estos valores se actulizarán automáticamente de acuerdo a la fecha del análisis y a la zona geográfica única.</t>
        </r>
      </text>
    </comment>
    <comment ref="A30" authorId="1">
      <text>
        <r>
          <rPr>
            <sz val="10"/>
            <rFont val="Tahoma"/>
            <family val="2"/>
          </rPr>
          <t>Se tendrá que modificar de acuerdo a las variaciones que determine el Instituto Nacional de Estadística y Geografía (INEGI).</t>
        </r>
      </text>
    </comment>
    <comment ref="H28" authorId="3">
      <text>
        <r>
          <rPr>
            <b/>
            <sz val="9"/>
            <rFont val="Tahoma"/>
            <family val="2"/>
          </rPr>
          <t>La aplicación del Impuesto Sobre Nómina dependerá de la solicitud por parte de la Dependencia o Entidad.</t>
        </r>
      </text>
    </comment>
  </commentList>
</comments>
</file>

<file path=xl/comments4.xml><?xml version="1.0" encoding="utf-8"?>
<comments xmlns="http://schemas.openxmlformats.org/spreadsheetml/2006/main">
  <authors>
    <author>GABRIELA LONA</author>
    <author>CMIC</author>
  </authors>
  <commentList>
    <comment ref="H37" authorId="0">
      <text>
        <r>
          <rPr>
            <b/>
            <sz val="8"/>
            <rFont val="Tahoma"/>
            <family val="2"/>
          </rPr>
          <t>Artículo 160 del RLOPSRM.</t>
        </r>
        <r>
          <rPr>
            <sz val="8"/>
            <rFont val="Tahoma"/>
            <family val="2"/>
          </rPr>
          <t xml:space="preserve">- Para los efectos del artículo anterior, se deberá entender al factor de salario real “Fsr”, como la relación de los días realmente pagados en un periodo anual, de enero a diciembre, divididos entre los días efectivamente laborados durante el mismo periodo, de acuerdo con la siguiente expresión:
   </t>
        </r>
        <r>
          <rPr>
            <b/>
            <sz val="8"/>
            <rFont val="Tahoma"/>
            <family val="2"/>
          </rPr>
          <t xml:space="preserve"> Fsr =  Ps*(Tp / Ti ) + Tp / Ti</t>
        </r>
        <r>
          <rPr>
            <sz val="8"/>
            <rFont val="Tahoma"/>
            <family val="2"/>
          </rPr>
          <t xml:space="preserve">
Donde:
</t>
        </r>
        <r>
          <rPr>
            <b/>
            <sz val="8"/>
            <rFont val="Tahoma"/>
            <family val="2"/>
          </rPr>
          <t>Fsr=</t>
        </r>
        <r>
          <rPr>
            <sz val="8"/>
            <rFont val="Tahoma"/>
            <family val="2"/>
          </rPr>
          <t xml:space="preserve"> Representa el factor de salario real.
</t>
        </r>
        <r>
          <rPr>
            <b/>
            <sz val="8"/>
            <rFont val="Tahoma"/>
            <family val="2"/>
          </rPr>
          <t>Ps=</t>
        </r>
        <r>
          <rPr>
            <sz val="8"/>
            <rFont val="Tahoma"/>
            <family val="2"/>
          </rPr>
          <t xml:space="preserve"> Representa, en fracción decimal, las obligaciones obrero-patronales derivadas de la Ley del Seguro Social y de la Ley del Instituto del Fondo Nacional de la Vivienda para los Trabajadores.
</t>
        </r>
        <r>
          <rPr>
            <b/>
            <sz val="8"/>
            <rFont val="Tahoma"/>
            <family val="2"/>
          </rPr>
          <t>Tp =</t>
        </r>
        <r>
          <rPr>
            <sz val="8"/>
            <rFont val="Tahoma"/>
            <family val="2"/>
          </rPr>
          <t xml:space="preserve"> Representa los días realmente pagados durante un periodo anual.
</t>
        </r>
        <r>
          <rPr>
            <b/>
            <sz val="8"/>
            <rFont val="Tahoma"/>
            <family val="2"/>
          </rPr>
          <t>Tl =</t>
        </r>
        <r>
          <rPr>
            <sz val="8"/>
            <rFont val="Tahoma"/>
            <family val="2"/>
          </rPr>
          <t xml:space="preserve"> Representa los días realmente laborados durante el mismo periodo anual.
Para su determinación, únicamente se deberán considerar aquellos días que estén dentro del periodo anual referido y que, de acuerdo con la Ley Federal del Trabajo y los Contratos Colectivos, resulten pagos obligatorios, aunque no sean laborables.
El factor de salario real deberá incluir las prestaciones derivadas de la Ley Federal del Trabajo, de la Ley del Seguro Social, de la Ley del Instituto del Fondo Nacional de la Vivienda para los Trabajadores o de los Contratos Colectivos de Trabajo en vigor.
Determinado el factor de salario real, éste permanecerá fijo hasta la terminación de los trabajos contratados, incluyendo los convenios que se celebren, debiendo considerar los ajustes a las prestaciones que para tal efecto determina la Ley del Seguro Social, dándoles un trato similar a un ajuste de costos.
Cuando se requiera de la realización de trabajos de emergencia originados por eventos que pongan en peligro o alteren el orden social, la economía, los servicios públicos, la salubridad, la seguridad o el ambiente de alguna zona o región del país, las dependencias o entidades podrán requerir la integración de horas por tiempo extraordinario, dentro de los márgenes señalados en la Ley Federal del Trabajo, debiendo ajustar el factor de salario real utilizado en la integración de los precios unitarios.
</t>
        </r>
      </text>
    </comment>
    <comment ref="G37" authorId="1">
      <text>
        <r>
          <rPr>
            <b/>
            <sz val="8"/>
            <rFont val="Tahoma"/>
            <family val="2"/>
          </rPr>
          <t>Artículo 160 del RLOPSRM
Ps=</t>
        </r>
        <r>
          <rPr>
            <sz val="8"/>
            <rFont val="Tahoma"/>
            <family val="2"/>
          </rPr>
          <t xml:space="preserve"> Representa, en fracción decimal, las obligaciones obrero-patronales derivadas de la Ley del Seguro Social y de la Ley del Instituto del Fondo Nacional de la Vivienda para los Trabajadores.</t>
        </r>
        <r>
          <rPr>
            <sz val="8"/>
            <rFont val="Tahoma"/>
            <family val="2"/>
          </rPr>
          <t xml:space="preserve">
</t>
        </r>
      </text>
    </comment>
    <comment ref="F37" authorId="1">
      <text>
        <r>
          <rPr>
            <b/>
            <sz val="8"/>
            <rFont val="Tahoma"/>
            <family val="2"/>
          </rPr>
          <t>Artículo 160 del RLOPSRM
Tp =</t>
        </r>
        <r>
          <rPr>
            <sz val="8"/>
            <rFont val="Tahoma"/>
            <family val="2"/>
          </rPr>
          <t xml:space="preserve"> Representa los días realmente pagados durante un periodo anual.
</t>
        </r>
        <r>
          <rPr>
            <b/>
            <sz val="8"/>
            <rFont val="Tahoma"/>
            <family val="2"/>
          </rPr>
          <t>Tl =</t>
        </r>
        <r>
          <rPr>
            <sz val="8"/>
            <rFont val="Tahoma"/>
            <family val="2"/>
          </rPr>
          <t xml:space="preserve"> Representa los días realmente laborados durante el mismo periodo anual.
Para su determinación, únicamente se deberán considerar aquellos días que estén dentro del periodo anual referido y que, de acuerdo con la Ley Federal del Trabajo y los Contratos Colectivos, resulten pagos obligatorios, aunque no sean laborables.</t>
        </r>
        <r>
          <rPr>
            <sz val="8"/>
            <rFont val="Tahoma"/>
            <family val="2"/>
          </rPr>
          <t xml:space="preserve">
</t>
        </r>
      </text>
    </comment>
    <comment ref="I37" authorId="1">
      <text>
        <r>
          <rPr>
            <b/>
            <sz val="8"/>
            <rFont val="Tahoma"/>
            <family val="2"/>
          </rPr>
          <t xml:space="preserve">Artículo 159 del RLOPSRM
</t>
        </r>
        <r>
          <rPr>
            <sz val="8"/>
            <rFont val="Tahoma"/>
            <family val="2"/>
          </rPr>
          <t xml:space="preserve">
</t>
        </r>
        <r>
          <rPr>
            <b/>
            <sz val="8"/>
            <rFont val="Tahoma"/>
            <family val="2"/>
          </rPr>
          <t>“Sr”</t>
        </r>
        <r>
          <rPr>
            <sz val="8"/>
            <rFont val="Tahoma"/>
            <family val="2"/>
          </rPr>
          <t xml:space="preserve"> Representa el salario real del personal que interviene directamente en la ejecución de cada concepto de trabajo por jornada de ocho horas, salvo las percepciones del personal técnico, administrativo, de control, supervisión y vigilancia que corresponden a los costos indirectos. Incluirá todas las prestaciones derivadas de la Ley Federal del Trabajo, la Ley del Seguro Social, Ley del Instituto del Fondo Nacional de la Vivienda para los Trabajadores o de los Contratos Colectivos de Trabajo en vigor.
 Para la obtención de este rubro se deben considerar los salarios tabulados “Sn” de las diferentes categorías y especialidades propuestas por el licitante o contratista, de acuerdo a la zona o región donde se ejecuten los trabajos, el que deberá afectarse con un factor de salario real “Fsr”, de acuerdo con la siguiente expresión:
 </t>
        </r>
        <r>
          <rPr>
            <b/>
            <sz val="8"/>
            <rFont val="Tahoma"/>
            <family val="2"/>
          </rPr>
          <t>Sr = Sn * Fsr</t>
        </r>
        <r>
          <rPr>
            <sz val="8"/>
            <rFont val="Tahoma"/>
            <family val="2"/>
          </rPr>
          <t xml:space="preserve">
</t>
        </r>
        <r>
          <rPr>
            <b/>
            <sz val="8"/>
            <rFont val="Tahoma"/>
            <family val="2"/>
          </rPr>
          <t xml:space="preserve">
</t>
        </r>
      </text>
    </comment>
    <comment ref="D37" authorId="1">
      <text>
        <r>
          <rPr>
            <b/>
            <sz val="8"/>
            <rFont val="Tahoma"/>
            <family val="2"/>
          </rPr>
          <t xml:space="preserve">Artículo 159 del RLOPSRM
</t>
        </r>
        <r>
          <rPr>
            <sz val="8"/>
            <rFont val="Tahoma"/>
            <family val="2"/>
          </rPr>
          <t xml:space="preserve">
salarios tabulados </t>
        </r>
        <r>
          <rPr>
            <b/>
            <sz val="8"/>
            <rFont val="Tahoma"/>
            <family val="2"/>
          </rPr>
          <t>“Sn”</t>
        </r>
        <r>
          <rPr>
            <sz val="8"/>
            <rFont val="Tahoma"/>
            <family val="2"/>
          </rPr>
          <t xml:space="preserve"> de las diferentes categorías y especialidades propuestas por el licitante o contratista, de acuerdo a la zona o región donde se ejecuten los trabajos</t>
        </r>
        <r>
          <rPr>
            <sz val="8"/>
            <rFont val="Tahoma"/>
            <family val="2"/>
          </rPr>
          <t xml:space="preserve">
</t>
        </r>
      </text>
    </comment>
    <comment ref="E37" authorId="1">
      <text>
        <r>
          <rPr>
            <b/>
            <sz val="8"/>
            <rFont val="Tahoma"/>
            <family val="2"/>
          </rPr>
          <t xml:space="preserve">Ley del IMSS
</t>
        </r>
        <r>
          <rPr>
            <sz val="8"/>
            <rFont val="Tahoma"/>
            <family val="2"/>
          </rPr>
          <t xml:space="preserve">
</t>
        </r>
        <r>
          <rPr>
            <b/>
            <sz val="8"/>
            <rFont val="Tahoma"/>
            <family val="2"/>
          </rPr>
          <t xml:space="preserve">Artículo 27. </t>
        </r>
        <r>
          <rPr>
            <sz val="8"/>
            <rFont val="Tahoma"/>
            <family val="2"/>
          </rPr>
          <t>Para los efectos de esta Ley, el salario base de cotización se integra con los pagos hechos en efectivo por cuota diaria y las gratificaciones, percepciones, alimentación, habitación, primas, comisiones, prestaciones en especie y cualquier otra cantidad o prestación que se entregue al trabajador por sus servicios.</t>
        </r>
        <r>
          <rPr>
            <sz val="8"/>
            <rFont val="Tahoma"/>
            <family val="2"/>
          </rPr>
          <t xml:space="preserve">
Se excluyen como integrantes del salario base de cotización, dada su naturaleza, los siguientes conceptos:</t>
        </r>
      </text>
    </comment>
  </commentList>
</comments>
</file>

<file path=xl/comments5.xml><?xml version="1.0" encoding="utf-8"?>
<comments xmlns="http://schemas.openxmlformats.org/spreadsheetml/2006/main">
  <authors>
    <author>GABRIELA LONA</author>
    <author>CMIC</author>
  </authors>
  <commentList>
    <comment ref="J22" authorId="0">
      <text>
        <r>
          <rPr>
            <sz val="8"/>
            <rFont val="Tahoma"/>
            <family val="2"/>
          </rPr>
          <t>Para cubrir las prestaciones en especie del seguro de enfermedades y maternidad de los pensionados y sus beneficiarios, en los seguros de riesgos de trabajo, invalidez y vida, así como retiro, cesantía en edad avanzada y vejez, los patrones aportarán una cuota de uno punto cinco por ciento sobre el salario base de cotización</t>
        </r>
        <r>
          <rPr>
            <b/>
            <sz val="8"/>
            <rFont val="Tahoma"/>
            <family val="2"/>
          </rPr>
          <t>.</t>
        </r>
        <r>
          <rPr>
            <sz val="8"/>
            <rFont val="Tahoma"/>
            <family val="2"/>
          </rPr>
          <t xml:space="preserve"> De dicha cuota </t>
        </r>
        <r>
          <rPr>
            <b/>
            <sz val="8"/>
            <rFont val="Tahoma"/>
            <family val="2"/>
          </rPr>
          <t xml:space="preserve">corresponderá al patrón pagar el uno punto cero cinco por ciento, </t>
        </r>
        <r>
          <rPr>
            <sz val="8"/>
            <rFont val="Tahoma"/>
            <family val="2"/>
          </rPr>
          <t>a los trabajadores el cero punto trescientos setenta y cinco por ciento y al Estado el cero punto cero setenta y cinco por ciento.</t>
        </r>
      </text>
    </comment>
    <comment ref="L22" authorId="0">
      <text>
        <r>
          <rPr>
            <sz val="8"/>
            <rFont val="Tahoma"/>
            <family val="2"/>
          </rPr>
          <t xml:space="preserve">Artículo 107. Las prestaciones en dinero del seguro de enfermedades y maternidad se financiarán con una cuota del uno por ciento sobre el salario base de cotización, que se pagará de la forma siguiente:
</t>
        </r>
        <r>
          <rPr>
            <b/>
            <sz val="8"/>
            <rFont val="Tahoma"/>
            <family val="2"/>
          </rPr>
          <t>I. A los patrones les corresponderá pagar el setenta por ciento de dicha cuota;</t>
        </r>
        <r>
          <rPr>
            <sz val="8"/>
            <rFont val="Tahoma"/>
            <family val="2"/>
          </rPr>
          <t xml:space="preserve">
</t>
        </r>
        <r>
          <rPr>
            <b/>
            <sz val="8"/>
            <rFont val="Tahoma"/>
            <family val="2"/>
          </rPr>
          <t xml:space="preserve">
II. A los trabajadores les corresponderá pagar el veinticinco por ciento de la misma</t>
        </r>
        <r>
          <rPr>
            <sz val="8"/>
            <rFont val="Tahoma"/>
            <family val="2"/>
          </rPr>
          <t xml:space="preserve">
</t>
        </r>
      </text>
    </comment>
    <comment ref="P22" authorId="0">
      <text>
        <r>
          <rPr>
            <sz val="8"/>
            <rFont val="Tahoma"/>
            <family val="2"/>
          </rPr>
          <t xml:space="preserve">Artículo 147. A los patrones y a los trabajadores les corresponde cubrir, para el seguro de invalidez y vida el </t>
        </r>
        <r>
          <rPr>
            <b/>
            <sz val="8"/>
            <rFont val="Tahoma"/>
            <family val="2"/>
          </rPr>
          <t>uno punto setenta y cinco por ciento y el cero punto seiscientos veinticinco por ciento sobre el salario base de cotización</t>
        </r>
        <r>
          <rPr>
            <sz val="8"/>
            <rFont val="Tahoma"/>
            <family val="2"/>
          </rPr>
          <t>, respectivamente.</t>
        </r>
      </text>
    </comment>
    <comment ref="Q22" authorId="0">
      <text>
        <r>
          <rPr>
            <sz val="8"/>
            <rFont val="Tahoma"/>
            <family val="2"/>
          </rPr>
          <t xml:space="preserve">II. En los ramos de cesantía en edad avanzada y vejez, a los patrones y a los trabajadores les corresponde cubrir las cuotas </t>
        </r>
        <r>
          <rPr>
            <b/>
            <sz val="8"/>
            <rFont val="Tahoma"/>
            <family val="2"/>
          </rPr>
          <t>del tres punto ciento cincuenta por ciento y uno punto ciento veinticinco por ciento sobre el salario base de cotización</t>
        </r>
        <r>
          <rPr>
            <sz val="8"/>
            <rFont val="Tahoma"/>
            <family val="2"/>
          </rPr>
          <t>, respectivamente.</t>
        </r>
      </text>
    </comment>
    <comment ref="M22" authorId="0">
      <text>
        <r>
          <rPr>
            <b/>
            <sz val="8"/>
            <rFont val="Tahoma"/>
            <family val="2"/>
          </rPr>
          <t>Artículo 73</t>
        </r>
        <r>
          <rPr>
            <sz val="8"/>
            <rFont val="Tahoma"/>
            <family val="2"/>
          </rPr>
          <t xml:space="preserve">. Al inscribirse por primera vez en el Instituto o al cambiar de actividad, las empresas cubrirán la prima media de la clase que conforme al Reglamento les corresponda, de acuerdo a la tabla siguiente:
Prima media En por cientos
Clase I       0.54355
Clase II      1.13065
Clase III    2.59840
Clase IV     4.65325
Clase V      7.58875
</t>
        </r>
        <r>
          <rPr>
            <b/>
            <sz val="8"/>
            <rFont val="Tahoma"/>
            <family val="2"/>
          </rPr>
          <t>Artículo 74</t>
        </r>
        <r>
          <rPr>
            <sz val="8"/>
            <rFont val="Tahoma"/>
            <family val="2"/>
          </rPr>
          <t xml:space="preserve">. Las empresas tendrán la obligación de revisar anualmente su siniestralidad, conforme al período y dentro del plazo que señale el reglamento, para determinar si permanecen en la misma prima, se disminuye o aumenta.
La prima conforme a la cual estén cubriendo sus cuotas las empresas podrá ser modificada, aumentándola o disminuyéndola en una proporción no mayor al uno por ciento con respecto a la del año inmediato anterior, tomando en consideración los riesgos de trabajo terminados durante el lapso que fije el reglamento respectivo, con independencia de la fecha en que éstos hubieran ocurrido y la comprobación documental del establecimiento de programas o acciones preventivas de accidentes y enfermedades de trabajo. Estas modificaciones no podrán exceder los límites fijados para </t>
        </r>
        <r>
          <rPr>
            <b/>
            <sz val="8"/>
            <rFont val="Tahoma"/>
            <family val="2"/>
          </rPr>
          <t>la prima mínima y máxima, que serán de cero punto cinco por ciento y quince por ciento de los salarios base de cotización</t>
        </r>
        <r>
          <rPr>
            <sz val="8"/>
            <rFont val="Tahoma"/>
            <family val="2"/>
          </rPr>
          <t xml:space="preserve"> respectivamente.
La siniestralidad se fijará conforme al reglamento de la materia.</t>
        </r>
        <r>
          <rPr>
            <b/>
            <sz val="8"/>
            <rFont val="Tahoma"/>
            <family val="2"/>
          </rPr>
          <t xml:space="preserve">
</t>
        </r>
      </text>
    </comment>
    <comment ref="N22" authorId="0">
      <text>
        <r>
          <rPr>
            <b/>
            <sz val="8"/>
            <rFont val="Tahoma"/>
            <family val="2"/>
          </rPr>
          <t>Artículo 211</t>
        </r>
        <r>
          <rPr>
            <sz val="8"/>
            <rFont val="Tahoma"/>
            <family val="2"/>
          </rPr>
          <t xml:space="preserve">. El monto de la prima para este seguro será del </t>
        </r>
        <r>
          <rPr>
            <b/>
            <sz val="8"/>
            <rFont val="Tahoma"/>
            <family val="2"/>
          </rPr>
          <t>uno por ciento sobre el salario base de cotización</t>
        </r>
        <r>
          <rPr>
            <sz val="8"/>
            <rFont val="Tahoma"/>
            <family val="2"/>
          </rPr>
          <t xml:space="preserve">. Para prestaciones sociales solamente se podrá destinar hasta el veinte por ciento de dicho monto.
</t>
        </r>
        <r>
          <rPr>
            <b/>
            <sz val="8"/>
            <rFont val="Tahoma"/>
            <family val="2"/>
          </rPr>
          <t>Artículo 212</t>
        </r>
        <r>
          <rPr>
            <sz val="8"/>
            <rFont val="Tahoma"/>
            <family val="2"/>
          </rPr>
          <t xml:space="preserve">. Los patrones cubrirán íntegramente la prima para el financiamiento de las prestaciones de este capítulo, esto independientemente que tengan o no trabajadores de los señalados en el artículo 201 a su servicio.
</t>
        </r>
      </text>
    </comment>
    <comment ref="F22" authorId="0">
      <text>
        <r>
          <rPr>
            <sz val="8"/>
            <rFont val="Tahoma"/>
            <family val="2"/>
          </rPr>
          <t>Para los efectos de esta Ley, el salario base de cotización se integra con los pagos hechos en efectivo por cuota diaria y las gratificaciones, percepciones, alimentación, habitación, primas, comisiones, prestaciones en especie y cualquier otra cantidad o prestación que se entregue al trabajador por sus servicios.
Se excluyen como integrantes del salario base de cotización, dada su naturaleza, los siguientes conceptos:
I. al  IX
Para que los conceptos mencionados en este precepto se excluyan como integrantes del salario base de cotización, deberán estar debidamente registrados en la contabilidad del patrón.</t>
        </r>
      </text>
    </comment>
    <comment ref="I22" authorId="1">
      <text>
        <r>
          <rPr>
            <sz val="8"/>
            <rFont val="Tahoma"/>
            <family val="2"/>
          </rPr>
          <t xml:space="preserve">I. Por cada asegurado se pagará mensualmente una cuota diaria patronal equivalente al trece punto nueve por ciento de un salario mínimo general diario para la Ciudad de México;
</t>
        </r>
        <r>
          <rPr>
            <b/>
            <sz val="8"/>
            <rFont val="Tahoma"/>
            <family val="2"/>
          </rPr>
          <t>Esta cuota variará anualmente de acuerdo a la tabla de factores del IMSS incluidos en este archivo.</t>
        </r>
      </text>
    </comment>
    <comment ref="H22" authorId="1">
      <text>
        <r>
          <rPr>
            <sz val="8"/>
            <rFont val="Tahoma"/>
            <family val="2"/>
          </rPr>
          <t xml:space="preserve">II. Para los asegurados cuyo salario base de cotización sea mayor a tres veces el salario mínimo general diario para la Ciudad de México; se cubrirá además de la cuota establecida en la fracción anterior, una cuota adicional patronal equivalente al seis por ciento y otra adicional obrera del dos por ciento, de la cantidad que resulte de la diferencia entre el salario base de cotización y tres veces el salario mínimo citado.
</t>
        </r>
        <r>
          <rPr>
            <b/>
            <sz val="8"/>
            <rFont val="Tahoma"/>
            <family val="2"/>
          </rPr>
          <t>Esta cuota variará anualmente de acuerdo a la tabla de factores del IMSS incluidos en este archivo.</t>
        </r>
      </text>
    </comment>
    <comment ref="O22" authorId="1">
      <text>
        <r>
          <rPr>
            <sz val="8"/>
            <rFont val="Tahoma"/>
            <family val="2"/>
          </rPr>
          <t xml:space="preserve">I. En el ramo de retiro, a los patrones les corresponde cubrir el importe equivalente al </t>
        </r>
        <r>
          <rPr>
            <b/>
            <sz val="8"/>
            <rFont val="Tahoma"/>
            <family val="2"/>
          </rPr>
          <t>dos por ciento del salario base de cotización</t>
        </r>
        <r>
          <rPr>
            <sz val="8"/>
            <rFont val="Tahoma"/>
            <family val="2"/>
          </rPr>
          <t xml:space="preserve"> del trabajador.</t>
        </r>
        <r>
          <rPr>
            <sz val="8"/>
            <rFont val="Tahoma"/>
            <family val="2"/>
          </rPr>
          <t xml:space="preserve">
</t>
        </r>
      </text>
    </comment>
    <comment ref="U22" authorId="1">
      <text>
        <r>
          <rPr>
            <b/>
            <sz val="8"/>
            <rFont val="Tahoma"/>
            <family val="2"/>
          </rPr>
          <t>Ps</t>
        </r>
        <r>
          <rPr>
            <sz val="8"/>
            <rFont val="Tahoma"/>
            <family val="2"/>
          </rPr>
          <t xml:space="preserve">= Representa, en fracción decimal, las obligaciones obrero-patronales derivadas de la Ley del Seguro Social y de la Ley del Instituto del Fondo Nacional de la Vivienda para los Trabajadores.
</t>
        </r>
      </text>
    </comment>
    <comment ref="R22" authorId="1">
      <text>
        <r>
          <rPr>
            <b/>
            <sz val="8"/>
            <rFont val="Tahoma"/>
            <family val="2"/>
          </rPr>
          <t>Ley del infonavit</t>
        </r>
        <r>
          <rPr>
            <sz val="8"/>
            <rFont val="Tahoma"/>
            <family val="2"/>
          </rPr>
          <t xml:space="preserve">
ARTICULO 29.- Son obligaciones de los patrones:
II.- Determinar el monto de las aportaciones del cinco por ciento sobre el salario de los trabajadores a su servicio y efectuar el pago en las entidades receptoras que actúen por cuenta y orden del Instituto, para su abono en la subcuenta de vivienda de las cuentas individuales de los trabajadores previstas en los sistemas de ahorro para el retiro, en los términos de la presente Ley y sus reglamentos, así como en lo conducente, conforme a lo previsto en la Ley del Seguro Social y en la Ley Federal del Trabajo. En lo que corresponde a la integración y cálculo de la base y límite superior salarial para el pago de aportaciones, se aplicará lo contenido en la Ley del Seguro Social.
</t>
        </r>
        <r>
          <rPr>
            <b/>
            <sz val="8"/>
            <rFont val="Tahoma"/>
            <family val="2"/>
          </rPr>
          <t xml:space="preserve">Transitorios del Decreto de Reformas del D.O. publicado el 6 de enero de 1997.
 </t>
        </r>
        <r>
          <rPr>
            <sz val="8"/>
            <rFont val="Tahoma"/>
            <family val="2"/>
          </rPr>
          <t xml:space="preserve">    
ARTICULO QUINTO.- El límite superior salarial a que se refiere el artículo 29 fracciones II y III, será de conformidad con lo establecido en la Ley del Seguro Social que entrará en vigor el 1o. de julio de 1997, en la parte correspondiente a los seguros de invalidez y vida, cesantía en edad avanzada y vejez.
</t>
        </r>
      </text>
    </comment>
  </commentList>
</comments>
</file>

<file path=xl/sharedStrings.xml><?xml version="1.0" encoding="utf-8"?>
<sst xmlns="http://schemas.openxmlformats.org/spreadsheetml/2006/main" count="425" uniqueCount="258">
  <si>
    <t>INFONAVIT</t>
  </si>
  <si>
    <t>Prestaciones en dinero</t>
  </si>
  <si>
    <t>Invalidéz y vida</t>
  </si>
  <si>
    <t>Riesgos de trabajo</t>
  </si>
  <si>
    <t>Guarderías</t>
  </si>
  <si>
    <t>Cuota Fija</t>
  </si>
  <si>
    <t>Vacaciones</t>
  </si>
  <si>
    <t>Condiciones Climatológicas (Lluvias y Otros)</t>
  </si>
  <si>
    <t>Días por costumbre (contrato colectivo)</t>
  </si>
  <si>
    <t>Aguinaldo por Ley</t>
  </si>
  <si>
    <t>DICAL</t>
  </si>
  <si>
    <t>DIAGI</t>
  </si>
  <si>
    <t>PIVAC</t>
  </si>
  <si>
    <t>Tp</t>
  </si>
  <si>
    <t>SUMA:</t>
  </si>
  <si>
    <t>DIDOM</t>
  </si>
  <si>
    <t>DIVAC</t>
  </si>
  <si>
    <t>DIFEO</t>
  </si>
  <si>
    <t>DIPEC</t>
  </si>
  <si>
    <t>DIPCO</t>
  </si>
  <si>
    <t>DIPEN</t>
  </si>
  <si>
    <t>DINLA</t>
  </si>
  <si>
    <t>Tl</t>
  </si>
  <si>
    <t>Tp / Tl</t>
  </si>
  <si>
    <t>FSBC</t>
  </si>
  <si>
    <t>TABLA DE SALARIOS REALES</t>
  </si>
  <si>
    <t>Fsr= Ps (Tp/Tl)+ (Tp/Tl)</t>
  </si>
  <si>
    <t>Salario Base de Cotización</t>
  </si>
  <si>
    <t>Prestaciones en especie pensionados</t>
  </si>
  <si>
    <t>Cesantía en edad avanzada y vejez</t>
  </si>
  <si>
    <t xml:space="preserve">Suma prestaciones </t>
  </si>
  <si>
    <t>Sn</t>
  </si>
  <si>
    <t>SP</t>
  </si>
  <si>
    <t>SP/SBC</t>
  </si>
  <si>
    <t>Variación de las Tasas para el Cálculo de de Cuotas de Enfermedad y Maternidad</t>
  </si>
  <si>
    <t>y límite Superior de Cotización para los Seguros de Invalidez y Vida</t>
  </si>
  <si>
    <t>De acuerdo a la Ley del IMSS en vigor a partir del 1º de Julio de 1997</t>
  </si>
  <si>
    <t>A V I S O</t>
  </si>
  <si>
    <t>"11-21-96  DECRETO por el que se reforma el párrafo primero del artículo primero transitorio de la Ley del Seguro Social, publicado el 21 de diciembre de 1995.</t>
  </si>
  <si>
    <t>D E C R E T O</t>
  </si>
  <si>
    <t>SE REFORMA EL PÁRRAFO PRIMERO DEL ARTÍCULO PRIMERO TRANSITORIO DE LA LEY DEL SEGURO SOCIAL, PUBLICADO EN EL DIARIO OFICIAL DE LA FEDERACIÓN EL 21 DE DICIEMBRE DE 1995.</t>
  </si>
  <si>
    <t>PRIMERO.- Esta Ley entrará en vigor en toda la República el día primero de julio de mil novecientos noventa y siete.</t>
  </si>
  <si>
    <t>La Secretaría de Hacienda y Crédito Público y el Instituto Mexicano del Seguro Social, en sus respectivas competencias, publicarán en el Diario Oficial de la Federación el resultado de los cómputos a que se refiere el párrafo anterior.</t>
  </si>
  <si>
    <t>TRANSITORIO</t>
  </si>
  <si>
    <t>ARTÍCULO VIGÉSIMO QUINTO TRANSITORIO   PARA LOS SEGUROS DE INVALIDEZ Y VIDA Y DE CESANTIA EN EDAD AVANZADA, EL LÍMITE DE COTIZACIÓN ESTARA DETERMINADO EN LA SIGUIENTE FORMA :</t>
  </si>
  <si>
    <t>PERIODO</t>
  </si>
  <si>
    <t>PATRONALES</t>
  </si>
  <si>
    <t>OBRERAS</t>
  </si>
  <si>
    <t>Cuota base (1)</t>
  </si>
  <si>
    <t>Cuota adicional (2)</t>
  </si>
  <si>
    <t>Cuota adicional (3)</t>
  </si>
  <si>
    <t>%</t>
  </si>
  <si>
    <r>
      <t>ARTÍCULO PRIMERO.-</t>
    </r>
    <r>
      <rPr>
        <b/>
        <sz val="10"/>
        <rFont val="Arial"/>
        <family val="0"/>
      </rPr>
      <t xml:space="preserve"> Se reforma el párrafo primero del artículo primero transitorio de la Ley del Seguro Social publicada en el Diario Oficial de la Federación el día 21 de diciembre de 1995, para quedar como sigue: </t>
    </r>
  </si>
  <si>
    <r>
      <t>ÚNICO.-</t>
    </r>
    <r>
      <rPr>
        <b/>
        <sz val="10"/>
        <rFont val="Arial"/>
        <family val="0"/>
      </rPr>
      <t xml:space="preserve"> El presente decreto entrará en vigor al día siguiente de su publicación en el Diario Oficial de la Federación."</t>
    </r>
  </si>
  <si>
    <t>SALARIOS NOMINALES</t>
  </si>
  <si>
    <t>NO.</t>
  </si>
  <si>
    <t>No.</t>
  </si>
  <si>
    <t>Art.147 LSS</t>
  </si>
  <si>
    <t>Art.73 y 74 LSS</t>
  </si>
  <si>
    <t>Art.211 y 212 LSS</t>
  </si>
  <si>
    <t>Art.25 LSS</t>
  </si>
  <si>
    <t>Art.160 RLOP</t>
  </si>
  <si>
    <t>S.A.R.</t>
  </si>
  <si>
    <t>al</t>
  </si>
  <si>
    <t xml:space="preserve"> Del</t>
  </si>
  <si>
    <t>Del</t>
  </si>
  <si>
    <t>Factor de Salario Real</t>
  </si>
  <si>
    <t>Salario Real</t>
  </si>
  <si>
    <t>Ps</t>
  </si>
  <si>
    <t>Ley Federal del  Trabajo</t>
  </si>
  <si>
    <t>Art.87</t>
  </si>
  <si>
    <t>Art.80</t>
  </si>
  <si>
    <t>Art. 69</t>
  </si>
  <si>
    <t>Art. 76</t>
  </si>
  <si>
    <t>Art. 74</t>
  </si>
  <si>
    <t xml:space="preserve">ENFERMEDAD Y MATERNIDAD </t>
  </si>
  <si>
    <t>Art.106 LSS, fracción. II</t>
  </si>
  <si>
    <t>Art.106 LSS, fracción I</t>
  </si>
  <si>
    <t>Art.107 LSS, fracc. I y II</t>
  </si>
  <si>
    <r>
      <t>ARTÍCULO SEGUNDO</t>
    </r>
    <r>
      <rPr>
        <sz val="10"/>
        <color indexed="12"/>
        <rFont val="Arial"/>
        <family val="2"/>
      </rPr>
      <t>.-</t>
    </r>
    <r>
      <rPr>
        <sz val="10"/>
        <rFont val="Arial"/>
        <family val="2"/>
      </rPr>
      <t xml:space="preserve"> </t>
    </r>
    <r>
      <rPr>
        <u val="single"/>
        <sz val="10"/>
        <rFont val="Arial"/>
        <family val="2"/>
      </rPr>
      <t>Las fechas, plazos, periodos y bimestres</t>
    </r>
    <r>
      <rPr>
        <sz val="10"/>
        <rFont val="Arial"/>
        <family val="2"/>
      </rPr>
      <t xml:space="preserve"> previstos en los artículos transitorios, tanto de la Ley del Seguro Social publicada en el Diario Oficial de la Federación el día 21 de diciembre de 1995, como del Decreto de Ley de los Sistemas de Ahorro para el Retiro, publicado en el Diario Oficial de la Federación el día 23 de mayo de 1996, relacionados con la entrada en vigor de la citada Ley del Seguro Social, </t>
    </r>
    <r>
      <rPr>
        <b/>
        <sz val="10"/>
        <rFont val="Arial"/>
        <family val="2"/>
      </rPr>
      <t>se extenderán por un periodo de seis meses</t>
    </r>
    <r>
      <rPr>
        <sz val="10"/>
        <rFont val="Arial"/>
        <family val="2"/>
      </rPr>
      <t xml:space="preserve"> para guardar congruencia con la nueva entrada en vigor de dicha Ley.</t>
    </r>
  </si>
  <si>
    <t>Cuota variable</t>
  </si>
  <si>
    <t>Art.168 LSS fracc. II</t>
  </si>
  <si>
    <t>Art. 168 fracc. I LSS</t>
  </si>
  <si>
    <t>DATOS QUE SE MODIFICAN MANUALMENTE</t>
  </si>
  <si>
    <t>CUOTA VAR. ENFERMEDAD Y MATERNIDAD</t>
  </si>
  <si>
    <t>CUOTA FIJA ENFERMEDAD Y MATERNIDAD</t>
  </si>
  <si>
    <t>SALARIO REAL Sr = Sn * Fsr</t>
  </si>
  <si>
    <t>Salario Nominal Diario  "Sn"</t>
  </si>
  <si>
    <t>LÍMITE SUP. DEMÁS RAMAS IMSS</t>
  </si>
  <si>
    <t>LÍMITE SUP. INV. Y VIDA Y CESANTIA</t>
  </si>
  <si>
    <t>LÍMITE INFONAVIT</t>
  </si>
  <si>
    <t>Permisos y Enfermedad no profesional</t>
  </si>
  <si>
    <t>FECHA DE ANÁLISIS (dd/mm/aa)</t>
  </si>
  <si>
    <t>Art.27 LSS
SBC</t>
  </si>
  <si>
    <t>No aplica</t>
  </si>
  <si>
    <t>Ayudante</t>
  </si>
  <si>
    <t>DOCUMENTO</t>
  </si>
  <si>
    <t>ART. 26 AIII</t>
  </si>
  <si>
    <t>Nombre del Licitante</t>
  </si>
  <si>
    <t>Inicio:</t>
  </si>
  <si>
    <t>Firma</t>
  </si>
  <si>
    <t>OBRA:</t>
  </si>
  <si>
    <t>LUGAR:</t>
  </si>
  <si>
    <t>Fecha: de inicio:</t>
  </si>
  <si>
    <t>Fecha de termino:</t>
  </si>
  <si>
    <t>Fecha de concurso:</t>
  </si>
  <si>
    <t>Responsable:</t>
  </si>
  <si>
    <t>Cargo:</t>
  </si>
  <si>
    <t>FIRMA</t>
  </si>
  <si>
    <t>NOMBRE DE LA DEPENDENCIA:</t>
  </si>
  <si>
    <t>Salario Nominal</t>
  </si>
  <si>
    <t>RIESGOS DE TRABAJO (empresa) ( % )</t>
  </si>
  <si>
    <t>Art.71</t>
  </si>
  <si>
    <t>Nombre del Licitante:</t>
  </si>
  <si>
    <t>Instrucciones :</t>
  </si>
  <si>
    <t>Consta de 5 hojas :</t>
  </si>
  <si>
    <t xml:space="preserve"> Termino:</t>
  </si>
  <si>
    <t>CALCULO DEL FACTOR DE SALARIO REAL</t>
  </si>
  <si>
    <r>
      <t xml:space="preserve">Las </t>
    </r>
    <r>
      <rPr>
        <b/>
        <sz val="10"/>
        <rFont val="Arial"/>
        <family val="2"/>
      </rPr>
      <t xml:space="preserve">celdas que contengan caracteres alfanuméricos o numéricos en </t>
    </r>
    <r>
      <rPr>
        <u val="single"/>
        <sz val="10"/>
        <rFont val="Arial"/>
        <family val="2"/>
      </rPr>
      <t>color azul</t>
    </r>
    <r>
      <rPr>
        <b/>
        <sz val="10"/>
        <rFont val="Arial"/>
        <family val="2"/>
      </rPr>
      <t>,</t>
    </r>
    <r>
      <rPr>
        <sz val="10"/>
        <color indexed="50"/>
        <rFont val="Arial"/>
        <family val="2"/>
      </rPr>
      <t xml:space="preserve"> </t>
    </r>
    <r>
      <rPr>
        <sz val="10"/>
        <rFont val="Arial"/>
        <family val="2"/>
      </rPr>
      <t xml:space="preserve">se podrán  modificar para </t>
    </r>
    <r>
      <rPr>
        <b/>
        <sz val="10"/>
        <rFont val="Arial"/>
        <family val="2"/>
      </rPr>
      <t>actualiza</t>
    </r>
    <r>
      <rPr>
        <sz val="10"/>
        <rFont val="Arial"/>
        <family val="2"/>
      </rPr>
      <t xml:space="preserve">r los datos a la </t>
    </r>
    <r>
      <rPr>
        <b/>
        <sz val="10"/>
        <rFont val="Arial"/>
        <family val="2"/>
      </rPr>
      <t>fecha</t>
    </r>
    <r>
      <rPr>
        <sz val="10"/>
        <rFont val="Arial"/>
        <family val="2"/>
      </rPr>
      <t xml:space="preserve"> que se realice el </t>
    </r>
    <r>
      <rPr>
        <b/>
        <sz val="10"/>
        <rFont val="Arial"/>
        <family val="2"/>
      </rPr>
      <t>cálculo</t>
    </r>
    <r>
      <rPr>
        <sz val="10"/>
        <rFont val="Arial"/>
        <family val="2"/>
      </rPr>
      <t>.</t>
    </r>
  </si>
  <si>
    <t>Una de las principales ventajas que ofrece este sistema es que con sólo introducir la fecha, los factores variables de la NLSS se actualizarán automáticamente.</t>
  </si>
  <si>
    <t>Determinación del Factor del Salario Real conforme a lo previsto por la Ley de Obras Públicas y Servicios Relacionados con las Mismas, publicado en el Diario oficial de la Federación el dia 4 de enero del 2000, y su Reglamento publicado el 20 de agosto de 2001, así como la Ley del IMSS en Vigor a Partir del 1º de Julio de 1997</t>
  </si>
  <si>
    <t>VIGENCIA DE LOS LÍMITES</t>
  </si>
  <si>
    <t>VECES  SMGDF</t>
  </si>
  <si>
    <t>NUMERO DE LICITACIÓN:</t>
  </si>
  <si>
    <t>ANÁLISIS PARA LA DETERMINACIÓN DEL FACTOR DE SALARIO REAL</t>
  </si>
  <si>
    <t>DATOS BÁSICOS PARA DETERMINAR EL SALARIO REAL</t>
  </si>
  <si>
    <t>DATOS QUE SE ACTUALIZAN AUTOMÁTICAMENTE</t>
  </si>
  <si>
    <t>CÁLCULO DE DÍAS PAGADOS Y DÍAS LABORADOS</t>
  </si>
  <si>
    <t>Prima Vacacional 25% de los días otorgados de vacaciones</t>
  </si>
  <si>
    <t>Categoría</t>
  </si>
  <si>
    <t>No. LICITACIÓN:</t>
  </si>
  <si>
    <t>DATOS BÁSICOS PARA EL ANÁLISIS DEL FACTOR DE SALARIO REAL</t>
  </si>
  <si>
    <t>DÍAS CALENDARIO</t>
  </si>
  <si>
    <t>DÍAS DE AGUINALDO</t>
  </si>
  <si>
    <t>DÍAS POR PRIMA VACACIONAL</t>
  </si>
  <si>
    <t>TOTAL DE DÍAS REALMENTE PAGADOS AL AÑO</t>
  </si>
  <si>
    <t>DÍAS DE VACACIONES</t>
  </si>
  <si>
    <t>DÍAS FESTIVOS POR LEY</t>
  </si>
  <si>
    <t>DÍAS PERDIDOS POR CONDICIONES DE CLIMA (LLUVIA Y OTROS)</t>
  </si>
  <si>
    <t>DÍAS POR COSTUMBRE</t>
  </si>
  <si>
    <t>DÍAS POR PERMISOS Y ENFERMEDAD NO PROFESIONAL</t>
  </si>
  <si>
    <t>DÍAS NO LABORADOS AL AÑO</t>
  </si>
  <si>
    <t>TOTAL DE DÍAS REALMENTE LABORADOS AL AÑO (DICAL)-(DINLA)</t>
  </si>
  <si>
    <t>DÍAS PAGADOS / DÍAS LABORADOS</t>
  </si>
  <si>
    <t>FACTOR DE SALARIO BASE DE COTIZACIÓN ( Tp / DICAL) para cálculo de IMSS</t>
  </si>
  <si>
    <t>CATEGORÍAS</t>
  </si>
  <si>
    <t>Fecha de Cálculo:</t>
  </si>
  <si>
    <t>Ps= Obligaciones Obrero-Patronales</t>
  </si>
  <si>
    <t>Art 29 de LEY INFONAVIT fracc. II</t>
  </si>
  <si>
    <t>Terminación:</t>
  </si>
  <si>
    <t>Duración:</t>
  </si>
  <si>
    <t>CATEGORÍA</t>
  </si>
  <si>
    <t>Para iniciar el cálculo, se procederá a insertar los datos variables en la hoja de datos, de la siguiente manera:</t>
  </si>
  <si>
    <t>INSTRUCTIVO  PARA EL CÁLCULO DEL FASAR</t>
  </si>
  <si>
    <t>NÚMERO DE LICITACIÓN:</t>
  </si>
  <si>
    <t xml:space="preserve">Nombre del Licitante: </t>
  </si>
  <si>
    <r>
      <t xml:space="preserve">Este sistema </t>
    </r>
    <r>
      <rPr>
        <sz val="10"/>
        <rFont val="Arial"/>
        <family val="2"/>
      </rPr>
      <t xml:space="preserve">fue desarrollado para auxiliar a los constructores en el Cálculo del Factor de Salario Real de acuerdo a la </t>
    </r>
    <r>
      <rPr>
        <b/>
        <sz val="10"/>
        <rFont val="Arial"/>
        <family val="2"/>
      </rPr>
      <t>Nueva Ley del Seguro Social</t>
    </r>
    <r>
      <rPr>
        <sz val="10"/>
        <rFont val="Arial"/>
        <family val="2"/>
      </rPr>
      <t xml:space="preserve"> (</t>
    </r>
    <r>
      <rPr>
        <b/>
        <sz val="10"/>
        <rFont val="Arial"/>
        <family val="2"/>
      </rPr>
      <t>NLSS</t>
    </r>
    <r>
      <rPr>
        <sz val="10"/>
        <rFont val="Arial"/>
        <family val="2"/>
      </rPr>
      <t xml:space="preserve">) en vigor a partir del 1° de julio de 1997. </t>
    </r>
  </si>
  <si>
    <r>
      <t>1.</t>
    </r>
    <r>
      <rPr>
        <sz val="10"/>
        <color indexed="12"/>
        <rFont val="Arial"/>
        <family val="2"/>
      </rPr>
      <t xml:space="preserve"> </t>
    </r>
    <r>
      <rPr>
        <sz val="10"/>
        <rFont val="Arial"/>
        <family val="2"/>
      </rPr>
      <t>Este instructivo.</t>
    </r>
  </si>
  <si>
    <r>
      <t>2.</t>
    </r>
    <r>
      <rPr>
        <sz val="10"/>
        <rFont val="Arial"/>
        <family val="2"/>
      </rPr>
      <t xml:space="preserve"> Tabla de factores actualizables del IMSS</t>
    </r>
  </si>
  <si>
    <r>
      <t>3.</t>
    </r>
    <r>
      <rPr>
        <sz val="10"/>
        <rFont val="Arial"/>
        <family val="2"/>
      </rPr>
      <t xml:space="preserve"> Hoja</t>
    </r>
    <r>
      <rPr>
        <b/>
        <sz val="10"/>
        <rFont val="Arial"/>
        <family val="2"/>
      </rPr>
      <t xml:space="preserve"> de datos para el cálculo del FASAR</t>
    </r>
  </si>
  <si>
    <r>
      <t>4.</t>
    </r>
    <r>
      <rPr>
        <sz val="10"/>
        <rFont val="Arial"/>
        <family val="2"/>
      </rPr>
      <t xml:space="preserve"> Hoja de</t>
    </r>
    <r>
      <rPr>
        <b/>
        <sz val="10"/>
        <rFont val="Arial"/>
        <family val="2"/>
      </rPr>
      <t xml:space="preserve"> resumen del FASAR</t>
    </r>
    <r>
      <rPr>
        <sz val="10"/>
        <rFont val="Arial"/>
        <family val="2"/>
      </rPr>
      <t xml:space="preserve"> por categorias</t>
    </r>
  </si>
  <si>
    <r>
      <t>5.</t>
    </r>
    <r>
      <rPr>
        <sz val="10"/>
        <rFont val="Arial"/>
        <family val="2"/>
      </rPr>
      <t xml:space="preserve"> Hoja de cálculos</t>
    </r>
    <r>
      <rPr>
        <b/>
        <sz val="10"/>
        <rFont val="Arial"/>
        <family val="2"/>
      </rPr>
      <t xml:space="preserve"> del Factor de prestaciones patronales</t>
    </r>
  </si>
  <si>
    <t>VARIACIÓN DE LAS TASAS PARA EL CÁLCULO DE CUOTAS  DE ENFERMEDAD Y MATERNIDAD DE ACUERDO A LO SEÑALADO EN EL ARTÍCULO DECIMO NOVENO TRANSITORIO</t>
  </si>
  <si>
    <r>
      <t xml:space="preserve">La parte superior </t>
    </r>
    <r>
      <rPr>
        <sz val="10"/>
        <rFont val="Arial"/>
        <family val="2"/>
      </rPr>
      <t xml:space="preserve">de la hoja de Datos </t>
    </r>
    <r>
      <rPr>
        <b/>
        <sz val="10"/>
        <rFont val="Arial"/>
        <family val="2"/>
      </rPr>
      <t>no esta bloqueada</t>
    </r>
    <r>
      <rPr>
        <sz val="10"/>
        <rFont val="Arial"/>
        <family val="2"/>
      </rPr>
      <t xml:space="preserve"> para poder ser llenada con los del</t>
    </r>
    <r>
      <rPr>
        <sz val="10"/>
        <color indexed="12"/>
        <rFont val="Arial"/>
        <family val="2"/>
      </rPr>
      <t xml:space="preserve"> </t>
    </r>
    <r>
      <rPr>
        <b/>
        <sz val="10"/>
        <color indexed="12"/>
        <rFont val="Arial"/>
        <family val="2"/>
      </rPr>
      <t>cliente y la licitación</t>
    </r>
  </si>
  <si>
    <r>
      <t xml:space="preserve">Por lo anterior y en atención al acuerdo </t>
    </r>
    <r>
      <rPr>
        <b/>
        <sz val="10"/>
        <color indexed="12"/>
        <rFont val="Arial"/>
        <family val="2"/>
      </rPr>
      <t>692/99 del IMSS</t>
    </r>
    <r>
      <rPr>
        <sz val="10"/>
        <rFont val="Arial"/>
        <family val="2"/>
      </rPr>
      <t xml:space="preserve">, publicado el 26 de enero de 2000, los factores de las prestaciones en especie de la rama de enfermedad y maternidad,  se modificarán cada primero de enero a partir de 1999 y hasta el 2008 de la siguiente manera:. </t>
    </r>
  </si>
  <si>
    <t>…………………………………………………………………………………………………………………………………………………………</t>
  </si>
  <si>
    <t>ÚNICA</t>
  </si>
  <si>
    <t>Coordinación de Ingeniería de Costos en la Construcción</t>
  </si>
  <si>
    <t>Cabo de oficios</t>
  </si>
  <si>
    <t>Oficial albañil</t>
  </si>
  <si>
    <t>Para modificar los logotipos debe borrar la imagen existente con la leyenda "Centro Nacional de Ingeniería de Costos (CEICO)" y dirigirse a la pestaña "Insertar", a continuación se da clic a la opción "Imagen" el cual abrirá el explorador y deberá buscar la ruta donde se encuentra la nueva imagen, la cual debe ajustar al tamaño deseado.</t>
  </si>
  <si>
    <t>Cámara Mexicana de la Industria de la Construcción</t>
  </si>
  <si>
    <t>Días que dependerán de la aceptación del cliente o del contrato colectivo</t>
  </si>
  <si>
    <t>Días de descanso obligatorio</t>
  </si>
  <si>
    <t>Días Calendario Anualizado</t>
  </si>
  <si>
    <t>DÍAS NO TRABAJADOS</t>
  </si>
  <si>
    <t>DÍAS PAGADOS DE ACUERDO A LA LFT</t>
  </si>
  <si>
    <t>Modificación a las fechas en que cambiarán las tasas sobre el salario mínimo general diario de la Ciudad de México y la cuota adicional para salarios mayores a tres veces el salario mínimo de la Ciudad de México para el seguro de Enfermedad y Maternidad, a las que se refiere el Artíc QUINTO TRANSITORIO del Decreto publicado el 21 de diciembre de 1995.</t>
  </si>
  <si>
    <r>
      <t xml:space="preserve">Determinación del </t>
    </r>
    <r>
      <rPr>
        <b/>
        <u val="single"/>
        <sz val="8"/>
        <rFont val="Arial"/>
        <family val="2"/>
      </rPr>
      <t>Factor del Salario Rea</t>
    </r>
    <r>
      <rPr>
        <sz val="8"/>
        <rFont val="Arial"/>
        <family val="0"/>
      </rPr>
      <t xml:space="preserve">l conforme a lo previsto por el </t>
    </r>
    <r>
      <rPr>
        <b/>
        <sz val="8"/>
        <rFont val="Arial"/>
        <family val="2"/>
      </rPr>
      <t>Reglamento de la Ley de Obras Públicas y Servicios Relacionados con las mismas.</t>
    </r>
  </si>
  <si>
    <t>AREA GEOGRÁFICA</t>
  </si>
  <si>
    <t>Prima Adicional 25 % de los días de descanso obligatorios laborados</t>
  </si>
  <si>
    <t>Prima Adicional</t>
  </si>
  <si>
    <t>UNIDAD DE MEDIDA Y ACTUALIZACIÓN</t>
  </si>
  <si>
    <t>Unidad de Medida y Actualización (UMA):</t>
  </si>
  <si>
    <t>3 veces la UMA:</t>
  </si>
  <si>
    <t>Valor de la UMA del área geográfica en donde se ejecutrá la obra:</t>
  </si>
  <si>
    <t>Factores para la UMA =&gt;</t>
  </si>
  <si>
    <t>Diferencia del Salario Base de Cotizacion y 3 veces la UMA</t>
  </si>
  <si>
    <t>L</t>
  </si>
  <si>
    <t>ENERO</t>
  </si>
  <si>
    <t>FEBRERO</t>
  </si>
  <si>
    <t>MARZO</t>
  </si>
  <si>
    <t>ABRIL</t>
  </si>
  <si>
    <t>MAYO</t>
  </si>
  <si>
    <t>JUNIO</t>
  </si>
  <si>
    <t>JULIO</t>
  </si>
  <si>
    <t>AGOSTO</t>
  </si>
  <si>
    <t>SEPTIEMBRE</t>
  </si>
  <si>
    <t>OCTUBRE</t>
  </si>
  <si>
    <t>NOVIEMBRE</t>
  </si>
  <si>
    <t>DICIEMBRE</t>
  </si>
  <si>
    <t>Total =</t>
  </si>
  <si>
    <t>DÍAS NO LABORADOS</t>
  </si>
  <si>
    <t>Consideraciones:</t>
  </si>
  <si>
    <t>1)</t>
  </si>
  <si>
    <t>M</t>
  </si>
  <si>
    <t>J</t>
  </si>
  <si>
    <t>V</t>
  </si>
  <si>
    <t>S</t>
  </si>
  <si>
    <t>D</t>
  </si>
  <si>
    <t>Centro Nacional de Ingeniería de Costos</t>
  </si>
  <si>
    <t>2)</t>
  </si>
  <si>
    <t>El artículo 76 de la LFT menciona que los trabajadores que tengan más de un año de servicios disfrutarán de un período anual de vacaciones pagadas, que en ningún caso podrá ser inferior a seis días laborables.</t>
  </si>
  <si>
    <t>3)</t>
  </si>
  <si>
    <t>4)</t>
  </si>
  <si>
    <t>5)</t>
  </si>
  <si>
    <t>Se consideran dias por costumre los siguientes: El 28 de marzo (Jueves Santo Católico); el 29 de marzo (Viernes Santo Católico); el 3 de mayo (Día de la Santa Cruz Católico) y el 12 de diciembre (Día de la Virgen Maria Católico). Cabe mencionar, que se deberán conssiderar los días por costimbre que se celebren en la región donde se llevarán a cabo los trabajos.</t>
  </si>
  <si>
    <t>El artículo 69 de la Ley Federal del Trabajo (LFT) indica que por cada seis días de trabajo disfrutará el trabajador de un día de descanso, en este calculo, se consideró como dia de descanso el domingo, sin embargo, las empresas deberán considerar el día de descanso por el que tengan estabecido.</t>
  </si>
  <si>
    <t>6)</t>
  </si>
  <si>
    <t>El artículo 23 de la Ley de Obras Públicas y Servicios Relacionadas con las Mismas, menciona que los programas de ejecución de los trabajos indicarán las fechas previstas de comienzo y terminación de todas sus fases, considerando las condiciones climáticas y demás características ambientales esperadas en la zona o región donde deban realizarse, a efectos de nuestro cálculo se consideraron 3 días.</t>
  </si>
  <si>
    <t>1) Descanso obligatorio =</t>
  </si>
  <si>
    <t>2) Vacaciones =</t>
  </si>
  <si>
    <t>3) Festivos por ley =</t>
  </si>
  <si>
    <t>4) Por condiciones de clima (lluvia y otros) =</t>
  </si>
  <si>
    <t>5) Por costumbre =</t>
  </si>
  <si>
    <t>6) Permisos y enfermedad no profesional =</t>
  </si>
  <si>
    <t>El artículo 50 de la Ley del Seguro Social, menciona que el asegurado que sufra algún accidente o enfermedad de trabajo, para gozar de las prestaciones en dinero, deberá someterse a los exámenes médicos y a los tratamientos que determine el Instituto Mexicano del Seguro Social y el Instituto deberá dar aviso al patrón cuando califique de profesional algún accidente o enfermedad.</t>
  </si>
  <si>
    <t>El 27 de enero de 2016, se publicó en el Diario Oficial de la Federación el “DECRETO por el que se declara reformadas y adicionadas diversas disposiciones de la Constitución Política de los Estados Unidos Mexicanos, en materia de desindexación del salario mínimo”, en el cual, el párrafo sexto adicionado al Apartado B del artículo 26, menciona que “El organismo calculará en los términos que señale la ley, el valor de la Unidad de Medida y Actualización que será utilizada como unidad de cuenta, índice, base, medida o referencia para determinar la cuantía del pago de las obligaciones y supuestos previstos en las leyes federales, de las entidades federativas y del Distrito Federal, así como en las disposiciones jurídicas que emanen de todas las anteriores”.</t>
  </si>
  <si>
    <t>IMPUESTO SOBRE NÓMINA</t>
  </si>
  <si>
    <t>Impuesto Sobre Nómina</t>
  </si>
  <si>
    <t>(ISN)</t>
  </si>
  <si>
    <t>UNIDAD DE MEDIDA Y ACTUALIZACIÓN $:</t>
  </si>
  <si>
    <t>Mantenimiento a la Oficina Central de la CMIC.</t>
  </si>
  <si>
    <t>Centro Nacional de Ingeniería de Costos (CEICO)</t>
  </si>
  <si>
    <t>Periférico Sur No. 4839 Col. Parques del Pedregal, Del. Tlalpan, Ciudad de México, CP. 14010</t>
  </si>
  <si>
    <t>a).- Introducir la zona del área geográfica donse se ejecutarán los trabajos.</t>
  </si>
  <si>
    <t>b).- Introducir el valor de la Unidad de Medida y Actualización (UMA) que determine el Instituto Nacional de Estadística y Geografía (INEGI).</t>
  </si>
  <si>
    <t>c).- Incluir la prima de riesgo de trabajo; la prima de riesgo de trabajo para las empresas que se inscriben por primera vez al IMSS será la prima media de la clase que le corresponda para el primer año. Para los años subsecuentes será la que se determine de acuerdo al Artículo 74 de la Ley del Seguro Social</t>
  </si>
  <si>
    <t>e).- Manifestar los días de percepciones pagadas al año que graven para integran el salario base de cotización para determinar las cuotas del IMSS. Así como incluir los días no trabajados al año, de acuerdo a la Ley Federal del Trabajo y aquellos adicionales que sean aceptados por el cliente.</t>
  </si>
  <si>
    <t>f ).- Ingresar la clave de la categoria laboral, la descripción del puesto y el  Salario diario nominal de cada trabajador</t>
  </si>
  <si>
    <r>
      <t xml:space="preserve">d).- Al introducir la </t>
    </r>
    <r>
      <rPr>
        <u val="single"/>
        <sz val="10"/>
        <rFont val="Arial"/>
        <family val="2"/>
      </rPr>
      <t>fecha</t>
    </r>
    <r>
      <rPr>
        <sz val="10"/>
        <rFont val="Arial"/>
        <family val="2"/>
      </rPr>
      <t xml:space="preserve"> en que se realiza el cálculo, con lo cual </t>
    </r>
    <r>
      <rPr>
        <u val="single"/>
        <sz val="10"/>
        <rFont val="Arial"/>
        <family val="2"/>
      </rPr>
      <t>automáticamente se actualizarán</t>
    </r>
    <r>
      <rPr>
        <sz val="10"/>
        <rFont val="Arial"/>
        <family val="2"/>
      </rPr>
      <t xml:space="preserve"> las cuotas variables para el seguro de Maternidad y Enfermedad en especie y la cuota adicional; el límite del salario base de cotización para el seguro de invalidez y vida, así como para los ramos de cesantía en edad avanzada, vejez e Infonavit</t>
    </r>
  </si>
  <si>
    <t>De acuerdo con el artículo 74 de la LFT, los días de descanso obligatorio para el 2017 son los siguientes; 1o. de enero; el primer lunes de febrero en conmemoración del 5 de febrero; el tercer lunes de marzo en conmemoración del 21 de marzo; el 1o. de mayo; el 16 de septiembre (No se considera al celebarse en día Domingo); el tercer lunes de noviembre en conmemoración del 20 de noviembre, el 1 de diciembre (Transmisión del Poder Ejecutivo Federal) y el 25 de diciembre.</t>
  </si>
  <si>
    <t>Días festivos por ley: 1o. de enero; el primer lunes de febrero en conmemoración del 5 de febrero; el tercer lunes de marzo en conmemoración del 21 de marzo; el 1o. de mayo; el 16 de septiembre (No se considera al celebarse en día Domingo); el tercer lunes de noviembre en conmemoración del 20 de noviembre, el 1 de diciembre (Transmisión del Poder Ejecutivo Federal) y el 25 de diciembre.</t>
  </si>
  <si>
    <t>Napoleón, S.A. de C.V</t>
  </si>
  <si>
    <t>FASAR VERSIÓN  1.0 Febrero de 2019</t>
  </si>
  <si>
    <t>CMIC-2019</t>
  </si>
  <si>
    <t>DÍAS DE DESCANSO OBLIGATORIO (DOMINGOS)</t>
  </si>
  <si>
    <t>Carpintero de obra negra</t>
  </si>
  <si>
    <t>Ayudante de carpintero</t>
  </si>
  <si>
    <t>Fierrero de obra negra</t>
  </si>
  <si>
    <t>Ayudante de fierrero</t>
  </si>
  <si>
    <t>Plomero</t>
  </si>
  <si>
    <t>Ayudante de plomero</t>
  </si>
  <si>
    <t>Electricista</t>
  </si>
  <si>
    <t>Ayudante de electricista</t>
  </si>
  <si>
    <t>Albañil de 1a</t>
  </si>
  <si>
    <t>unidad</t>
  </si>
  <si>
    <t>jor</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</si>
</sst>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0"/>
    <numFmt numFmtId="171" formatCode="0.0000%"/>
    <numFmt numFmtId="172" formatCode="&quot;$&quot;#,##0.00"/>
    <numFmt numFmtId="173" formatCode="&quot;$&quot;#,##0_);[Red]\(&quot;$&quot;#,##0\)"/>
    <numFmt numFmtId="174" formatCode="&quot;$&quot;#,##0.00_);[Red]\(&quot;$&quot;#,##0.00\)"/>
    <numFmt numFmtId="175" formatCode="0.00000%"/>
    <numFmt numFmtId="176" formatCode="0.000000"/>
    <numFmt numFmtId="177" formatCode="0.00000"/>
    <numFmt numFmtId="178" formatCode="0.000"/>
    <numFmt numFmtId="179" formatCode="mmmm\ d\,\ yyyy"/>
    <numFmt numFmtId="180" formatCode="&quot;$&quot;#,##0.000"/>
    <numFmt numFmtId="181" formatCode="[$-80A]dddd\,\ dd&quot; de &quot;mmmm&quot; de &quot;yyyy"/>
    <numFmt numFmtId="182" formatCode="[$-80A]d&quot; de &quot;mmmm&quot; de &quot;yyyy;@"/>
    <numFmt numFmtId="183" formatCode="&quot;$&quot;#,##0_);\(&quot;$&quot;#,##0\)"/>
    <numFmt numFmtId="184" formatCode="&quot;$&quot;#,##0.00_);\(&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Pts&quot;#,##0;\-&quot;Pts&quot;#,##0"/>
    <numFmt numFmtId="190" formatCode="&quot;Pts&quot;#,##0;[Red]\-&quot;Pts&quot;#,##0"/>
    <numFmt numFmtId="191" formatCode="&quot;Pts&quot;#,##0.00;\-&quot;Pts&quot;#,##0.00"/>
    <numFmt numFmtId="192" formatCode="&quot;Pts&quot;#,##0.00;[Red]\-&quot;Pts&quot;#,##0.00"/>
    <numFmt numFmtId="193" formatCode="_-&quot;Pts&quot;* #,##0_-;\-&quot;Pts&quot;* #,##0_-;_-&quot;Pts&quot;* &quot;-&quot;_-;_-@_-"/>
    <numFmt numFmtId="194" formatCode="_-&quot;Pts&quot;* #,##0.00_-;\-&quot;Pts&quot;* #,##0.00_-;_-&quot;Pts&quot;* &quot;-&quot;??_-;_-@_-"/>
    <numFmt numFmtId="195" formatCode="#,##0.0000"/>
    <numFmt numFmtId="196" formatCode="0.000%"/>
    <numFmt numFmtId="197" formatCode="#,##0.0000_);\(#,##0.0000\)"/>
    <numFmt numFmtId="198" formatCode="0.000000%"/>
    <numFmt numFmtId="199" formatCode="#,##0.00000"/>
    <numFmt numFmtId="200" formatCode="#,##0.00000_);\(#,##0.00000\)"/>
    <numFmt numFmtId="201" formatCode="_-* #,##0.00000_-;\-* #,##0.00000_-;_-* &quot;-&quot;?????_-;_-@_-"/>
    <numFmt numFmtId="202" formatCode="&quot;$&quot;#,##0.00000"/>
    <numFmt numFmtId="203" formatCode="d/m"/>
    <numFmt numFmtId="204" formatCode="0.0000000"/>
    <numFmt numFmtId="205" formatCode="_(&quot;$&quot;* #,##0.0000000_);_(&quot;$&quot;* \(#,##0.0000000\);_(&quot;$&quot;* &quot;-&quot;???????_);_(@_)"/>
    <numFmt numFmtId="206" formatCode="#,##0.000000"/>
    <numFmt numFmtId="207" formatCode="#,##0.0000000"/>
    <numFmt numFmtId="208" formatCode="[$$-80A]#,##0.00000"/>
    <numFmt numFmtId="209" formatCode="[$$-80A]#,##0.00"/>
    <numFmt numFmtId="210" formatCode="d/mm/yyyy"/>
    <numFmt numFmtId="211" formatCode="0.0%"/>
    <numFmt numFmtId="212" formatCode="&quot;Sí&quot;;&quot;Sí&quot;;&quot;No&quot;"/>
    <numFmt numFmtId="213" formatCode="&quot;Verdadero&quot;;&quot;Verdadero&quot;;&quot;Falso&quot;"/>
    <numFmt numFmtId="214" formatCode="&quot;Activado&quot;;&quot;Activado&quot;;&quot;Desactivado&quot;"/>
    <numFmt numFmtId="215" formatCode="[$€-2]\ #,##0.00_);[Red]\([$€-2]\ #,##0.00\)"/>
    <numFmt numFmtId="216" formatCode="General\ &quot;días&quot;"/>
  </numFmts>
  <fonts count="108">
    <font>
      <sz val="8"/>
      <name val="Arial"/>
      <family val="0"/>
    </font>
    <font>
      <b/>
      <sz val="10"/>
      <name val="Arial"/>
      <family val="0"/>
    </font>
    <font>
      <i/>
      <sz val="10"/>
      <name val="Arial"/>
      <family val="0"/>
    </font>
    <font>
      <b/>
      <i/>
      <sz val="10"/>
      <name val="Arial"/>
      <family val="0"/>
    </font>
    <font>
      <sz val="10"/>
      <name val="Arial"/>
      <family val="2"/>
    </font>
    <font>
      <b/>
      <sz val="8"/>
      <name val="Arial"/>
      <family val="2"/>
    </font>
    <font>
      <sz val="8"/>
      <color indexed="12"/>
      <name val="Arial"/>
      <family val="2"/>
    </font>
    <font>
      <sz val="8"/>
      <color indexed="10"/>
      <name val="Arial"/>
      <family val="2"/>
    </font>
    <font>
      <b/>
      <sz val="8"/>
      <color indexed="10"/>
      <name val="Arial"/>
      <family val="2"/>
    </font>
    <font>
      <b/>
      <sz val="8"/>
      <color indexed="12"/>
      <name val="Arial"/>
      <family val="2"/>
    </font>
    <font>
      <b/>
      <sz val="11"/>
      <color indexed="10"/>
      <name val="Arial"/>
      <family val="2"/>
    </font>
    <font>
      <u val="single"/>
      <sz val="8"/>
      <color indexed="12"/>
      <name val="Arial"/>
      <family val="2"/>
    </font>
    <font>
      <u val="single"/>
      <sz val="8"/>
      <color indexed="36"/>
      <name val="Arial"/>
      <family val="2"/>
    </font>
    <font>
      <b/>
      <sz val="12"/>
      <color indexed="12"/>
      <name val="Arial"/>
      <family val="2"/>
    </font>
    <font>
      <b/>
      <sz val="10"/>
      <color indexed="12"/>
      <name val="Arial"/>
      <family val="2"/>
    </font>
    <font>
      <b/>
      <sz val="14"/>
      <color indexed="12"/>
      <name val="Arial"/>
      <family val="2"/>
    </font>
    <font>
      <b/>
      <sz val="12"/>
      <name val="Arial"/>
      <family val="2"/>
    </font>
    <font>
      <b/>
      <u val="single"/>
      <sz val="8"/>
      <name val="Arial"/>
      <family val="2"/>
    </font>
    <font>
      <b/>
      <sz val="8"/>
      <name val="Tahoma"/>
      <family val="2"/>
    </font>
    <font>
      <sz val="8"/>
      <name val="Tahoma"/>
      <family val="2"/>
    </font>
    <font>
      <sz val="10"/>
      <name val="Tahoma"/>
      <family val="2"/>
    </font>
    <font>
      <sz val="10"/>
      <color indexed="12"/>
      <name val="Arial"/>
      <family val="2"/>
    </font>
    <font>
      <u val="single"/>
      <sz val="10"/>
      <name val="Arial"/>
      <family val="2"/>
    </font>
    <font>
      <b/>
      <sz val="10"/>
      <name val="Tahoma"/>
      <family val="2"/>
    </font>
    <font>
      <b/>
      <sz val="9"/>
      <name val="Arial"/>
      <family val="2"/>
    </font>
    <font>
      <sz val="9"/>
      <name val="Arial"/>
      <family val="2"/>
    </font>
    <font>
      <b/>
      <sz val="9"/>
      <color indexed="12"/>
      <name val="Arial"/>
      <family val="2"/>
    </font>
    <font>
      <b/>
      <sz val="10"/>
      <color indexed="10"/>
      <name val="Arial"/>
      <family val="2"/>
    </font>
    <font>
      <b/>
      <i/>
      <sz val="8"/>
      <name val="Arial"/>
      <family val="2"/>
    </font>
    <font>
      <sz val="12"/>
      <name val="Arial"/>
      <family val="2"/>
    </font>
    <font>
      <b/>
      <sz val="10"/>
      <name val="Bauhaus Md BT"/>
      <family val="5"/>
    </font>
    <font>
      <b/>
      <u val="single"/>
      <sz val="10"/>
      <color indexed="10"/>
      <name val="Arial"/>
      <family val="2"/>
    </font>
    <font>
      <sz val="10"/>
      <color indexed="13"/>
      <name val="Arial"/>
      <family val="2"/>
    </font>
    <font>
      <sz val="10"/>
      <color indexed="50"/>
      <name val="Arial"/>
      <family val="2"/>
    </font>
    <font>
      <b/>
      <sz val="9.5"/>
      <name val="Arial"/>
      <family val="2"/>
    </font>
    <font>
      <i/>
      <sz val="9.5"/>
      <name val="arial"/>
      <family val="2"/>
    </font>
    <font>
      <i/>
      <sz val="9"/>
      <name val="arial"/>
      <family val="2"/>
    </font>
    <font>
      <b/>
      <sz val="8"/>
      <color indexed="12"/>
      <name val="Tahoma"/>
      <family val="2"/>
    </font>
    <font>
      <b/>
      <sz val="7.5"/>
      <name val="Tahoma"/>
      <family val="2"/>
    </font>
    <font>
      <sz val="7.5"/>
      <name val="Tahoma"/>
      <family val="2"/>
    </font>
    <font>
      <b/>
      <sz val="9"/>
      <name val="Tahoma"/>
      <family val="2"/>
    </font>
    <font>
      <sz val="9"/>
      <name val="Tahoma"/>
      <family val="2"/>
    </font>
    <font>
      <b/>
      <sz val="7"/>
      <name val="Arial"/>
      <family val="2"/>
    </font>
    <font>
      <sz val="9.5"/>
      <name val="Arial"/>
      <family val="2"/>
    </font>
    <font>
      <b/>
      <sz val="8"/>
      <color indexed="53"/>
      <name val="Arial"/>
      <family val="2"/>
    </font>
    <font>
      <sz val="14"/>
      <name val="Bauhaus 93"/>
      <family val="5"/>
    </font>
    <font>
      <b/>
      <sz val="11"/>
      <name val="Century Gothic"/>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sz val="8"/>
      <color indexed="9"/>
      <name val="Arial"/>
      <family val="2"/>
    </font>
    <font>
      <b/>
      <i/>
      <sz val="12"/>
      <color indexed="9"/>
      <name val="Arial"/>
      <family val="2"/>
    </font>
    <font>
      <b/>
      <sz val="11"/>
      <color indexed="60"/>
      <name val="Arial"/>
      <family val="2"/>
    </font>
    <font>
      <b/>
      <sz val="8"/>
      <color indexed="9"/>
      <name val="Arial"/>
      <family val="2"/>
    </font>
    <font>
      <b/>
      <sz val="9"/>
      <color indexed="9"/>
      <name val="Arial"/>
      <family val="2"/>
    </font>
    <font>
      <b/>
      <sz val="10"/>
      <color indexed="60"/>
      <name val="Arial"/>
      <family val="2"/>
    </font>
    <font>
      <b/>
      <sz val="10"/>
      <color indexed="9"/>
      <name val="Arial"/>
      <family val="2"/>
    </font>
    <font>
      <b/>
      <sz val="9"/>
      <color indexed="10"/>
      <name val="Arial"/>
      <family val="2"/>
    </font>
    <font>
      <b/>
      <sz val="9"/>
      <color indexed="8"/>
      <name val="Arial"/>
      <family val="2"/>
    </font>
    <font>
      <sz val="12"/>
      <color indexed="23"/>
      <name val="Bauhaus 93"/>
      <family val="5"/>
    </font>
    <font>
      <b/>
      <sz val="9"/>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8"/>
      <color theme="0"/>
      <name val="Arial"/>
      <family val="2"/>
    </font>
    <font>
      <b/>
      <i/>
      <sz val="12"/>
      <color theme="0"/>
      <name val="Arial"/>
      <family val="2"/>
    </font>
    <font>
      <b/>
      <sz val="11"/>
      <color rgb="FFC00000"/>
      <name val="Arial"/>
      <family val="2"/>
    </font>
    <font>
      <b/>
      <sz val="8"/>
      <color theme="0"/>
      <name val="Arial"/>
      <family val="2"/>
    </font>
    <font>
      <b/>
      <sz val="9"/>
      <color theme="0"/>
      <name val="Arial"/>
      <family val="2"/>
    </font>
    <font>
      <b/>
      <sz val="10"/>
      <color rgb="FFC00000"/>
      <name val="Arial"/>
      <family val="2"/>
    </font>
    <font>
      <b/>
      <sz val="10"/>
      <color theme="0"/>
      <name val="Arial"/>
      <family val="2"/>
    </font>
    <font>
      <b/>
      <sz val="9"/>
      <color rgb="FFFF0000"/>
      <name val="Arial"/>
      <family val="2"/>
    </font>
    <font>
      <b/>
      <sz val="9"/>
      <color theme="1"/>
      <name val="Arial"/>
      <family val="2"/>
    </font>
    <font>
      <sz val="12"/>
      <color theme="1" tint="0.49998000264167786"/>
      <name val="Bauhaus 93"/>
      <family val="5"/>
    </font>
    <font>
      <b/>
      <sz val="9"/>
      <color rgb="FFC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theme="1" tint="0.34999001026153564"/>
        <bgColor indexed="64"/>
      </patternFill>
    </fill>
    <fill>
      <patternFill patternType="solid">
        <fgColor theme="8" tint="-0.24997000396251678"/>
        <bgColor indexed="64"/>
      </patternFill>
    </fill>
    <fill>
      <patternFill patternType="solid">
        <fgColor theme="5" tint="-0.4999699890613556"/>
        <bgColor indexed="64"/>
      </patternFill>
    </fill>
    <fill>
      <patternFill patternType="solid">
        <fgColor rgb="FF92D05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medium"/>
      <top>
        <color indexed="63"/>
      </top>
      <bottom>
        <color indexed="63"/>
      </bottom>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medium"/>
      <right style="thin"/>
      <top style="thin"/>
      <bottom style="medium"/>
    </border>
    <border>
      <left>
        <color indexed="63"/>
      </left>
      <right>
        <color indexed="63"/>
      </right>
      <top style="thin"/>
      <bottom style="medium"/>
    </border>
    <border>
      <left style="medium"/>
      <right style="medium"/>
      <top style="thin"/>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hair"/>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color indexed="63"/>
      </top>
      <bottom>
        <color indexed="63"/>
      </bottom>
    </border>
    <border>
      <left>
        <color indexed="63"/>
      </left>
      <right>
        <color indexed="63"/>
      </right>
      <top style="medium"/>
      <bottom style="thin"/>
    </border>
    <border>
      <left style="thin"/>
      <right style="double"/>
      <top>
        <color indexed="63"/>
      </top>
      <bottom>
        <color indexed="63"/>
      </bottom>
    </border>
    <border>
      <left style="thin"/>
      <right style="double"/>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double"/>
      <top>
        <color indexed="63"/>
      </top>
      <bottom style="mediu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color theme="0"/>
      </left>
      <right style="thin">
        <color theme="0"/>
      </right>
      <top style="thin">
        <color theme="0"/>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right style="double"/>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medium"/>
    </border>
    <border>
      <left>
        <color indexed="63"/>
      </left>
      <right>
        <color indexed="63"/>
      </right>
      <top style="double"/>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s>
  <cellStyleXfs count="66">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7" fillId="30" borderId="0" applyNumberFormat="0" applyBorder="0" applyAlignment="0" applyProtection="0"/>
    <xf numFmtId="174" fontId="4" fillId="0" borderId="0" applyFont="0" applyFill="0" applyProtection="0">
      <alignment/>
    </xf>
    <xf numFmtId="173" fontId="4" fillId="0" borderId="0" applyFont="0" applyFill="0" applyProtection="0">
      <alignment/>
    </xf>
    <xf numFmtId="12" fontId="4" fillId="0" borderId="0" applyFont="0" applyFill="0" applyProtection="0">
      <alignment/>
    </xf>
    <xf numFmtId="10" fontId="4" fillId="0" borderId="0" applyFont="0" applyFill="0" applyProtection="0">
      <alignment/>
    </xf>
    <xf numFmtId="0" fontId="88" fillId="31" borderId="0" applyNumberFormat="0" applyBorder="0" applyAlignment="0" applyProtection="0"/>
    <xf numFmtId="0" fontId="0" fillId="0" borderId="0">
      <alignment/>
      <protection/>
    </xf>
    <xf numFmtId="0" fontId="89" fillId="0" borderId="0">
      <alignment/>
      <protection/>
    </xf>
    <xf numFmtId="0" fontId="4" fillId="0" borderId="0">
      <alignment/>
      <protection/>
    </xf>
    <xf numFmtId="0" fontId="0" fillId="32" borderId="5" applyNumberFormat="0" applyFont="0" applyAlignment="0" applyProtection="0"/>
    <xf numFmtId="13" fontId="4" fillId="0" borderId="0" applyFont="0" applyFill="0" applyProtection="0">
      <alignment/>
    </xf>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5" fillId="0" borderId="8" applyNumberFormat="0" applyFill="0" applyAlignment="0" applyProtection="0"/>
    <xf numFmtId="0" fontId="95" fillId="0" borderId="9" applyNumberFormat="0" applyFill="0" applyAlignment="0" applyProtection="0"/>
  </cellStyleXfs>
  <cellXfs count="608">
    <xf numFmtId="0" fontId="0" fillId="0" borderId="0" xfId="0" applyAlignment="1">
      <alignment/>
    </xf>
    <xf numFmtId="0" fontId="5" fillId="0" borderId="0" xfId="0" applyFont="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170" fontId="0" fillId="0" borderId="0" xfId="0" applyNumberFormat="1" applyFont="1" applyBorder="1" applyAlignment="1">
      <alignment/>
    </xf>
    <xf numFmtId="0" fontId="0" fillId="0" borderId="0" xfId="0"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centerContinuous"/>
    </xf>
    <xf numFmtId="2" fontId="0" fillId="0" borderId="0" xfId="0" applyNumberFormat="1" applyFont="1" applyBorder="1" applyAlignment="1">
      <alignment horizontal="right"/>
    </xf>
    <xf numFmtId="0" fontId="0" fillId="0" borderId="0" xfId="0" applyBorder="1" applyAlignment="1">
      <alignment horizontal="centerContinuous"/>
    </xf>
    <xf numFmtId="15" fontId="0" fillId="0" borderId="0" xfId="0" applyNumberFormat="1" applyFont="1" applyBorder="1" applyAlignment="1">
      <alignment horizontal="left"/>
    </xf>
    <xf numFmtId="2" fontId="6" fillId="0" borderId="0" xfId="0" applyNumberFormat="1" applyFont="1" applyBorder="1" applyAlignment="1" applyProtection="1">
      <alignment/>
      <protection locked="0"/>
    </xf>
    <xf numFmtId="9" fontId="6" fillId="0" borderId="0" xfId="0" applyNumberFormat="1" applyFont="1" applyBorder="1" applyAlignment="1" applyProtection="1">
      <alignment/>
      <protection locked="0"/>
    </xf>
    <xf numFmtId="2" fontId="6" fillId="0" borderId="0" xfId="0" applyNumberFormat="1" applyFont="1" applyBorder="1" applyAlignment="1" applyProtection="1">
      <alignment vertical="justify"/>
      <protection locked="0"/>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xf>
    <xf numFmtId="0" fontId="4" fillId="33" borderId="10" xfId="56" applyFill="1" applyBorder="1">
      <alignment/>
      <protection/>
    </xf>
    <xf numFmtId="0" fontId="4" fillId="33" borderId="11" xfId="56" applyFill="1" applyBorder="1" applyAlignment="1">
      <alignment horizontal="centerContinuous"/>
      <protection/>
    </xf>
    <xf numFmtId="0" fontId="4" fillId="33" borderId="12" xfId="56" applyFill="1" applyBorder="1">
      <alignment/>
      <protection/>
    </xf>
    <xf numFmtId="0" fontId="4" fillId="33" borderId="13" xfId="56" applyFill="1" applyBorder="1" applyAlignment="1">
      <alignment horizontal="centerContinuous"/>
      <protection/>
    </xf>
    <xf numFmtId="0" fontId="4" fillId="33" borderId="12" xfId="56" applyFont="1" applyFill="1" applyBorder="1">
      <alignment/>
      <protection/>
    </xf>
    <xf numFmtId="0" fontId="4" fillId="33" borderId="0" xfId="56" applyFont="1" applyFill="1" applyBorder="1" applyAlignment="1">
      <alignment horizontal="centerContinuous"/>
      <protection/>
    </xf>
    <xf numFmtId="0" fontId="4" fillId="33" borderId="13" xfId="56" applyFont="1" applyFill="1" applyBorder="1" applyAlignment="1">
      <alignment horizontal="centerContinuous"/>
      <protection/>
    </xf>
    <xf numFmtId="0" fontId="4" fillId="33" borderId="14" xfId="56" applyFont="1" applyFill="1" applyBorder="1">
      <alignment/>
      <protection/>
    </xf>
    <xf numFmtId="0" fontId="0" fillId="33" borderId="14" xfId="0" applyFill="1" applyBorder="1" applyAlignment="1">
      <alignment/>
    </xf>
    <xf numFmtId="0" fontId="1" fillId="33" borderId="14" xfId="56" applyFont="1" applyFill="1" applyBorder="1" applyAlignment="1">
      <alignment horizontal="right"/>
      <protection/>
    </xf>
    <xf numFmtId="0" fontId="4" fillId="33" borderId="13" xfId="56" applyFont="1" applyFill="1" applyBorder="1">
      <alignment/>
      <protection/>
    </xf>
    <xf numFmtId="0" fontId="4" fillId="33" borderId="0" xfId="56" applyFill="1" applyBorder="1">
      <alignment/>
      <protection/>
    </xf>
    <xf numFmtId="0" fontId="4" fillId="33" borderId="0" xfId="56" applyFont="1" applyFill="1" applyBorder="1">
      <alignment/>
      <protection/>
    </xf>
    <xf numFmtId="0" fontId="4" fillId="33" borderId="0" xfId="56" applyFill="1" applyBorder="1" applyAlignment="1">
      <alignment horizontal="center"/>
      <protection/>
    </xf>
    <xf numFmtId="0" fontId="4" fillId="33" borderId="0" xfId="56" applyFill="1" applyBorder="1" applyAlignment="1">
      <alignment horizontal="justify" vertical="top"/>
      <protection/>
    </xf>
    <xf numFmtId="0" fontId="4" fillId="33" borderId="13" xfId="56" applyFill="1" applyBorder="1">
      <alignment/>
      <protection/>
    </xf>
    <xf numFmtId="0" fontId="4" fillId="33" borderId="15" xfId="56" applyFill="1" applyBorder="1">
      <alignment/>
      <protection/>
    </xf>
    <xf numFmtId="0" fontId="4" fillId="33" borderId="16" xfId="56" applyFill="1" applyBorder="1">
      <alignment/>
      <protection/>
    </xf>
    <xf numFmtId="0" fontId="4" fillId="33" borderId="17" xfId="56" applyFill="1" applyBorder="1">
      <alignment/>
      <protection/>
    </xf>
    <xf numFmtId="0" fontId="1" fillId="33" borderId="18" xfId="56" applyFont="1" applyFill="1" applyBorder="1" applyAlignment="1">
      <alignment horizontal="center"/>
      <protection/>
    </xf>
    <xf numFmtId="0" fontId="1" fillId="33" borderId="0" xfId="56" applyFont="1" applyFill="1" applyBorder="1" applyAlignment="1">
      <alignment horizontal="centerContinuous"/>
      <protection/>
    </xf>
    <xf numFmtId="0" fontId="1" fillId="33" borderId="19" xfId="56" applyFont="1" applyFill="1" applyBorder="1" applyAlignment="1">
      <alignment horizontal="center"/>
      <protection/>
    </xf>
    <xf numFmtId="10" fontId="4" fillId="33" borderId="20" xfId="56" applyNumberFormat="1" applyFill="1" applyBorder="1" applyAlignment="1">
      <alignment horizontal="center"/>
      <protection/>
    </xf>
    <xf numFmtId="10" fontId="4" fillId="33" borderId="21" xfId="56" applyNumberFormat="1" applyFill="1" applyBorder="1" applyAlignment="1">
      <alignment horizontal="centerContinuous"/>
      <protection/>
    </xf>
    <xf numFmtId="10" fontId="4" fillId="33" borderId="22" xfId="56" applyNumberFormat="1" applyFill="1" applyBorder="1" applyAlignment="1">
      <alignment horizontal="center"/>
      <protection/>
    </xf>
    <xf numFmtId="10" fontId="4" fillId="33" borderId="23" xfId="56" applyNumberFormat="1" applyFill="1" applyBorder="1" applyAlignment="1">
      <alignment horizontal="center"/>
      <protection/>
    </xf>
    <xf numFmtId="10" fontId="4" fillId="33" borderId="24" xfId="56" applyNumberFormat="1" applyFill="1" applyBorder="1" applyAlignment="1">
      <alignment horizontal="centerContinuous"/>
      <protection/>
    </xf>
    <xf numFmtId="10" fontId="4" fillId="33" borderId="25" xfId="56" applyNumberFormat="1" applyFill="1" applyBorder="1" applyAlignment="1">
      <alignment horizontal="center"/>
      <protection/>
    </xf>
    <xf numFmtId="0" fontId="4" fillId="33" borderId="26" xfId="56" applyFill="1" applyBorder="1">
      <alignment/>
      <protection/>
    </xf>
    <xf numFmtId="0" fontId="4" fillId="33" borderId="27" xfId="56" applyFill="1" applyBorder="1">
      <alignment/>
      <protection/>
    </xf>
    <xf numFmtId="0" fontId="4" fillId="33" borderId="28" xfId="56" applyFill="1" applyBorder="1">
      <alignment/>
      <protection/>
    </xf>
    <xf numFmtId="0" fontId="1" fillId="34" borderId="29" xfId="56" applyFont="1" applyFill="1" applyBorder="1" applyAlignment="1">
      <alignment horizontal="center" vertical="center"/>
      <protection/>
    </xf>
    <xf numFmtId="0" fontId="4" fillId="34" borderId="23" xfId="56" applyFill="1" applyBorder="1" applyAlignment="1">
      <alignment horizontal="center" wrapText="1"/>
      <protection/>
    </xf>
    <xf numFmtId="0" fontId="4" fillId="34" borderId="25" xfId="56" applyFill="1" applyBorder="1" applyAlignment="1">
      <alignment horizontal="center" wrapText="1"/>
      <protection/>
    </xf>
    <xf numFmtId="172" fontId="0" fillId="0" borderId="30" xfId="0" applyNumberFormat="1" applyFont="1" applyBorder="1" applyAlignment="1" applyProtection="1">
      <alignment horizontal="right"/>
      <protection hidden="1"/>
    </xf>
    <xf numFmtId="0" fontId="0" fillId="0" borderId="0" xfId="0" applyAlignment="1" applyProtection="1">
      <alignment/>
      <protection hidden="1"/>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172" fontId="5" fillId="0" borderId="0" xfId="0" applyNumberFormat="1" applyFont="1" applyFill="1" applyBorder="1" applyAlignment="1" applyProtection="1">
      <alignment horizontal="center" vertical="center"/>
      <protection/>
    </xf>
    <xf numFmtId="172" fontId="0" fillId="0" borderId="30" xfId="0" applyNumberFormat="1" applyBorder="1" applyAlignment="1" applyProtection="1">
      <alignment horizontal="right"/>
      <protection hidden="1"/>
    </xf>
    <xf numFmtId="177" fontId="0" fillId="0" borderId="30" xfId="0" applyNumberFormat="1" applyBorder="1" applyAlignment="1" applyProtection="1">
      <alignment/>
      <protection hidden="1"/>
    </xf>
    <xf numFmtId="176" fontId="0" fillId="0" borderId="30" xfId="0" applyNumberFormat="1" applyBorder="1" applyAlignment="1" applyProtection="1">
      <alignment/>
      <protection hidden="1"/>
    </xf>
    <xf numFmtId="0" fontId="0" fillId="0" borderId="0" xfId="0" applyFill="1" applyBorder="1" applyAlignment="1">
      <alignment horizontal="right"/>
    </xf>
    <xf numFmtId="2" fontId="5"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24" fillId="0" borderId="0" xfId="0" applyFont="1" applyBorder="1" applyAlignment="1" applyProtection="1">
      <alignment horizontal="centerContinuous"/>
      <protection hidden="1"/>
    </xf>
    <xf numFmtId="0" fontId="5" fillId="0" borderId="0" xfId="0" applyFont="1" applyBorder="1" applyAlignment="1" applyProtection="1">
      <alignment horizontal="right"/>
      <protection hidden="1"/>
    </xf>
    <xf numFmtId="49" fontId="4" fillId="0" borderId="0" xfId="0" applyNumberFormat="1" applyFont="1" applyBorder="1" applyAlignment="1" applyProtection="1">
      <alignment horizontal="left"/>
      <protection hidden="1"/>
    </xf>
    <xf numFmtId="0" fontId="5" fillId="0" borderId="0" xfId="0" applyFont="1" applyBorder="1" applyAlignment="1" applyProtection="1">
      <alignment/>
      <protection hidden="1"/>
    </xf>
    <xf numFmtId="0" fontId="0" fillId="0" borderId="0" xfId="0" applyBorder="1" applyAlignment="1" applyProtection="1">
      <alignment/>
      <protection hidden="1"/>
    </xf>
    <xf numFmtId="2" fontId="0" fillId="0" borderId="0" xfId="0" applyNumberFormat="1" applyFont="1" applyBorder="1" applyAlignment="1" applyProtection="1">
      <alignment/>
      <protection hidden="1"/>
    </xf>
    <xf numFmtId="0" fontId="28" fillId="0" borderId="0" xfId="0" applyFont="1" applyBorder="1" applyAlignment="1" applyProtection="1">
      <alignment/>
      <protection hidden="1"/>
    </xf>
    <xf numFmtId="172" fontId="14" fillId="0" borderId="30" xfId="0" applyNumberFormat="1" applyFont="1" applyBorder="1" applyAlignment="1" applyProtection="1">
      <alignment horizontal="center"/>
      <protection locked="0"/>
    </xf>
    <xf numFmtId="176" fontId="4" fillId="0" borderId="30" xfId="0" applyNumberFormat="1" applyFont="1" applyBorder="1" applyAlignment="1" applyProtection="1">
      <alignment horizontal="center"/>
      <protection hidden="1"/>
    </xf>
    <xf numFmtId="0" fontId="24" fillId="0" borderId="0" xfId="0" applyFont="1" applyBorder="1" applyAlignment="1" applyProtection="1">
      <alignment horizontal="right"/>
      <protection hidden="1"/>
    </xf>
    <xf numFmtId="0" fontId="16" fillId="0" borderId="0" xfId="0" applyFont="1" applyBorder="1" applyAlignment="1" applyProtection="1">
      <alignment horizontal="left"/>
      <protection hidden="1"/>
    </xf>
    <xf numFmtId="0" fontId="1" fillId="0" borderId="0" xfId="0" applyFont="1" applyBorder="1" applyAlignment="1" applyProtection="1">
      <alignment horizontal="right"/>
      <protection hidden="1"/>
    </xf>
    <xf numFmtId="0" fontId="0" fillId="0" borderId="0" xfId="0" applyFill="1" applyBorder="1" applyAlignment="1" applyProtection="1">
      <alignment/>
      <protection/>
    </xf>
    <xf numFmtId="0" fontId="0" fillId="0" borderId="0" xfId="0" applyFill="1" applyBorder="1" applyAlignment="1" applyProtection="1">
      <alignment/>
      <protection hidden="1"/>
    </xf>
    <xf numFmtId="0" fontId="1" fillId="0" borderId="0" xfId="0" applyFont="1" applyBorder="1" applyAlignment="1" applyProtection="1">
      <alignment horizontal="centerContinuous"/>
      <protection hidden="1"/>
    </xf>
    <xf numFmtId="0" fontId="5" fillId="0" borderId="0" xfId="0" applyFont="1" applyBorder="1" applyAlignment="1" applyProtection="1">
      <alignment horizontal="right"/>
      <protection hidden="1"/>
    </xf>
    <xf numFmtId="0" fontId="5" fillId="0" borderId="0" xfId="0" applyFont="1" applyBorder="1" applyAlignment="1" applyProtection="1">
      <alignment/>
      <protection hidden="1"/>
    </xf>
    <xf numFmtId="0" fontId="5" fillId="0" borderId="0" xfId="0" applyFont="1" applyAlignment="1" applyProtection="1">
      <alignment/>
      <protection hidden="1"/>
    </xf>
    <xf numFmtId="0" fontId="7" fillId="0" borderId="0" xfId="0" applyFont="1" applyFill="1" applyBorder="1" applyAlignment="1" applyProtection="1">
      <alignment/>
      <protection hidden="1"/>
    </xf>
    <xf numFmtId="0" fontId="0" fillId="0" borderId="0" xfId="0" applyFont="1" applyAlignment="1" applyProtection="1">
      <alignment/>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protection hidden="1"/>
    </xf>
    <xf numFmtId="15" fontId="26" fillId="0" borderId="0" xfId="0" applyNumberFormat="1" applyFont="1" applyFill="1" applyBorder="1" applyAlignment="1" applyProtection="1">
      <alignment horizontal="center"/>
      <protection hidden="1"/>
    </xf>
    <xf numFmtId="172" fontId="26" fillId="0" borderId="0" xfId="0" applyNumberFormat="1" applyFont="1" applyBorder="1" applyAlignment="1" applyProtection="1">
      <alignment horizontal="center"/>
      <protection hidden="1"/>
    </xf>
    <xf numFmtId="175" fontId="26" fillId="0" borderId="0" xfId="0" applyNumberFormat="1" applyFont="1" applyBorder="1" applyAlignment="1" applyProtection="1">
      <alignment horizontal="center"/>
      <protection hidden="1"/>
    </xf>
    <xf numFmtId="2" fontId="24" fillId="0" borderId="0" xfId="0" applyNumberFormat="1" applyFont="1" applyFill="1" applyBorder="1" applyAlignment="1" applyProtection="1">
      <alignment horizontal="center"/>
      <protection hidden="1"/>
    </xf>
    <xf numFmtId="0" fontId="16" fillId="0" borderId="0" xfId="0" applyFont="1" applyFill="1" applyBorder="1" applyAlignment="1" applyProtection="1">
      <alignment horizontal="center" vertical="center"/>
      <protection hidden="1"/>
    </xf>
    <xf numFmtId="0" fontId="16" fillId="0" borderId="31"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0" fillId="0" borderId="31" xfId="0" applyBorder="1" applyAlignment="1" applyProtection="1">
      <alignment/>
      <protection hidden="1"/>
    </xf>
    <xf numFmtId="0" fontId="0" fillId="0" borderId="32"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31" xfId="0" applyFill="1" applyBorder="1" applyAlignment="1" applyProtection="1">
      <alignment/>
      <protection hidden="1"/>
    </xf>
    <xf numFmtId="0" fontId="0" fillId="0" borderId="0"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0" fillId="0" borderId="0" xfId="0" applyFont="1" applyFill="1" applyBorder="1" applyAlignment="1" applyProtection="1">
      <alignment horizontal="right"/>
      <protection hidden="1"/>
    </xf>
    <xf numFmtId="9" fontId="9" fillId="0" borderId="0" xfId="0" applyNumberFormat="1" applyFont="1" applyFill="1" applyBorder="1" applyAlignment="1" applyProtection="1">
      <alignment horizontal="center"/>
      <protection hidden="1"/>
    </xf>
    <xf numFmtId="2" fontId="9"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Continuous" vertical="center"/>
      <protection hidden="1"/>
    </xf>
    <xf numFmtId="0" fontId="0" fillId="0" borderId="0" xfId="0" applyNumberFormat="1" applyFont="1" applyFill="1" applyBorder="1" applyAlignment="1" applyProtection="1">
      <alignment/>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176"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2" fontId="0" fillId="0" borderId="0" xfId="0" applyNumberFormat="1" applyFont="1" applyFill="1" applyBorder="1" applyAlignment="1" applyProtection="1">
      <alignment horizontal="right"/>
      <protection hidden="1"/>
    </xf>
    <xf numFmtId="15" fontId="0" fillId="0" borderId="0" xfId="0" applyNumberFormat="1" applyFill="1" applyBorder="1" applyAlignment="1" applyProtection="1">
      <alignment/>
      <protection hidden="1"/>
    </xf>
    <xf numFmtId="0" fontId="0" fillId="33" borderId="33" xfId="0" applyFill="1" applyBorder="1" applyAlignment="1" applyProtection="1">
      <alignment/>
      <protection/>
    </xf>
    <xf numFmtId="0" fontId="0" fillId="33" borderId="0" xfId="0" applyFill="1" applyBorder="1" applyAlignment="1" applyProtection="1">
      <alignment/>
      <protection/>
    </xf>
    <xf numFmtId="0" fontId="4" fillId="33" borderId="0" xfId="0" applyFont="1" applyFill="1" applyBorder="1" applyAlignment="1" applyProtection="1">
      <alignment horizontal="left"/>
      <protection/>
    </xf>
    <xf numFmtId="0" fontId="4" fillId="33" borderId="0" xfId="0" applyFont="1" applyFill="1" applyAlignment="1" applyProtection="1">
      <alignment/>
      <protection/>
    </xf>
    <xf numFmtId="0" fontId="16" fillId="33" borderId="0" xfId="0" applyFont="1" applyFill="1" applyBorder="1" applyAlignment="1" applyProtection="1">
      <alignment horizontal="center"/>
      <protection/>
    </xf>
    <xf numFmtId="0" fontId="0" fillId="33" borderId="0" xfId="0" applyFill="1" applyBorder="1" applyAlignment="1" applyProtection="1">
      <alignment horizontal="centerContinuous"/>
      <protection/>
    </xf>
    <xf numFmtId="0" fontId="30" fillId="33" borderId="0" xfId="0" applyFont="1" applyFill="1" applyBorder="1" applyAlignment="1" applyProtection="1">
      <alignment horizontal="centerContinuous"/>
      <protection/>
    </xf>
    <xf numFmtId="0" fontId="0" fillId="33" borderId="14" xfId="0" applyFill="1" applyBorder="1" applyAlignment="1" applyProtection="1">
      <alignment/>
      <protection/>
    </xf>
    <xf numFmtId="0" fontId="4" fillId="33" borderId="14" xfId="0" applyFont="1" applyFill="1" applyBorder="1" applyAlignment="1" applyProtection="1">
      <alignment/>
      <protection/>
    </xf>
    <xf numFmtId="0" fontId="31" fillId="33" borderId="0" xfId="0" applyFont="1" applyFill="1" applyBorder="1" applyAlignment="1" applyProtection="1">
      <alignment horizontal="centerContinuous"/>
      <protection/>
    </xf>
    <xf numFmtId="0" fontId="29" fillId="33" borderId="0" xfId="0" applyFont="1" applyFill="1" applyBorder="1" applyAlignment="1" applyProtection="1">
      <alignment horizontal="centerContinuous"/>
      <protection/>
    </xf>
    <xf numFmtId="0" fontId="16" fillId="33" borderId="0" xfId="0" applyFont="1" applyFill="1" applyBorder="1" applyAlignment="1" applyProtection="1">
      <alignment horizontal="centerContinuous"/>
      <protection/>
    </xf>
    <xf numFmtId="0" fontId="27" fillId="33" borderId="0" xfId="0" applyFont="1" applyFill="1" applyBorder="1" applyAlignment="1" applyProtection="1">
      <alignment horizontal="justify" vertical="justify"/>
      <protection/>
    </xf>
    <xf numFmtId="0" fontId="27" fillId="33" borderId="0" xfId="0" applyFont="1" applyFill="1" applyBorder="1" applyAlignment="1" applyProtection="1">
      <alignment horizontal="left" vertical="justify"/>
      <protection/>
    </xf>
    <xf numFmtId="0" fontId="0" fillId="33" borderId="0" xfId="0" applyFill="1" applyBorder="1" applyAlignment="1" applyProtection="1">
      <alignment horizontal="left"/>
      <protection/>
    </xf>
    <xf numFmtId="0" fontId="14" fillId="33" borderId="0" xfId="0" applyFont="1" applyFill="1" applyBorder="1" applyAlignment="1" applyProtection="1">
      <alignment horizontal="left" indent="2"/>
      <protection/>
    </xf>
    <xf numFmtId="0" fontId="0" fillId="33" borderId="0" xfId="0" applyFill="1" applyBorder="1" applyAlignment="1" applyProtection="1">
      <alignment horizontal="left" indent="2"/>
      <protection/>
    </xf>
    <xf numFmtId="0" fontId="14" fillId="33" borderId="0" xfId="0" applyFont="1" applyFill="1" applyBorder="1" applyAlignment="1" applyProtection="1">
      <alignment horizontal="left" vertical="justify" indent="2"/>
      <protection/>
    </xf>
    <xf numFmtId="0" fontId="1" fillId="33" borderId="0" xfId="0" applyFont="1" applyFill="1" applyBorder="1" applyAlignment="1" applyProtection="1">
      <alignment horizontal="left" vertical="justify" indent="2"/>
      <protection/>
    </xf>
    <xf numFmtId="0" fontId="32" fillId="33" borderId="0" xfId="0" applyFont="1" applyFill="1" applyBorder="1" applyAlignment="1" applyProtection="1">
      <alignment horizontal="left"/>
      <protection/>
    </xf>
    <xf numFmtId="0" fontId="1" fillId="33" borderId="0" xfId="0" applyFont="1" applyFill="1" applyBorder="1" applyAlignment="1" applyProtection="1">
      <alignment horizontal="left"/>
      <protection/>
    </xf>
    <xf numFmtId="0" fontId="0" fillId="33" borderId="0" xfId="0" applyFill="1" applyBorder="1" applyAlignment="1" applyProtection="1">
      <alignment horizontal="justify" vertical="justify"/>
      <protection/>
    </xf>
    <xf numFmtId="0" fontId="0" fillId="33" borderId="0" xfId="0" applyFill="1" applyBorder="1" applyAlignment="1" applyProtection="1">
      <alignment horizontal="left" vertical="justify"/>
      <protection/>
    </xf>
    <xf numFmtId="0" fontId="1" fillId="33" borderId="0" xfId="0" applyFont="1" applyFill="1" applyBorder="1" applyAlignment="1" applyProtection="1">
      <alignment horizontal="justify" vertical="justify"/>
      <protection/>
    </xf>
    <xf numFmtId="0" fontId="14" fillId="33" borderId="0" xfId="0" applyFont="1" applyFill="1" applyBorder="1" applyAlignment="1" applyProtection="1">
      <alignment horizontal="left"/>
      <protection/>
    </xf>
    <xf numFmtId="0" fontId="14" fillId="33" borderId="0" xfId="0" applyFont="1" applyFill="1" applyBorder="1" applyAlignment="1" applyProtection="1">
      <alignment horizontal="justify" vertical="justify"/>
      <protection/>
    </xf>
    <xf numFmtId="0" fontId="1" fillId="33" borderId="0" xfId="0" applyFont="1" applyFill="1" applyBorder="1" applyAlignment="1" applyProtection="1">
      <alignment horizontal="justify" vertical="justify"/>
      <protection/>
    </xf>
    <xf numFmtId="0" fontId="1" fillId="33" borderId="0" xfId="0" applyFont="1" applyFill="1" applyBorder="1" applyAlignment="1" applyProtection="1">
      <alignment horizontal="left" vertical="justify"/>
      <protection/>
    </xf>
    <xf numFmtId="0" fontId="1" fillId="33" borderId="0" xfId="0" applyFont="1" applyFill="1" applyBorder="1" applyAlignment="1" applyProtection="1">
      <alignment horizontal="justify" vertical="top"/>
      <protection/>
    </xf>
    <xf numFmtId="0" fontId="4"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1" fillId="33" borderId="0" xfId="0" applyFont="1" applyFill="1" applyBorder="1" applyAlignment="1" applyProtection="1">
      <alignment wrapText="1"/>
      <protection/>
    </xf>
    <xf numFmtId="2" fontId="4" fillId="33" borderId="27" xfId="56" applyNumberFormat="1" applyFill="1" applyBorder="1" applyAlignment="1">
      <alignment horizontal="center"/>
      <protection/>
    </xf>
    <xf numFmtId="0" fontId="27" fillId="33" borderId="0" xfId="0" applyFont="1" applyFill="1" applyBorder="1" applyAlignment="1" applyProtection="1">
      <alignment horizontal="left"/>
      <protection/>
    </xf>
    <xf numFmtId="0" fontId="13" fillId="33" borderId="33" xfId="0" applyFont="1" applyFill="1" applyBorder="1" applyAlignment="1" applyProtection="1">
      <alignment horizontal="center"/>
      <protection/>
    </xf>
    <xf numFmtId="0" fontId="0" fillId="33" borderId="0" xfId="0" applyFill="1" applyAlignment="1" applyProtection="1">
      <alignment horizontal="center"/>
      <protection/>
    </xf>
    <xf numFmtId="0" fontId="14" fillId="33" borderId="0" xfId="0" applyFont="1" applyFill="1" applyBorder="1" applyAlignment="1" applyProtection="1">
      <alignment horizontal="justify" wrapText="1"/>
      <protection/>
    </xf>
    <xf numFmtId="0" fontId="4" fillId="33" borderId="0" xfId="0" applyFont="1" applyFill="1" applyBorder="1" applyAlignment="1" applyProtection="1">
      <alignment horizontal="justify" wrapText="1"/>
      <protection/>
    </xf>
    <xf numFmtId="0" fontId="1" fillId="0"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0" fillId="33" borderId="0" xfId="0" applyFill="1" applyAlignment="1">
      <alignment/>
    </xf>
    <xf numFmtId="0" fontId="4" fillId="33" borderId="0" xfId="0" applyFont="1" applyFill="1" applyAlignment="1" applyProtection="1">
      <alignment horizontal="center"/>
      <protection/>
    </xf>
    <xf numFmtId="0" fontId="4" fillId="33" borderId="0" xfId="0" applyFont="1" applyFill="1" applyBorder="1" applyAlignment="1" applyProtection="1">
      <alignment horizontal="left" indent="2"/>
      <protection/>
    </xf>
    <xf numFmtId="0" fontId="4" fillId="33" borderId="0" xfId="0" applyFont="1" applyFill="1" applyAlignment="1">
      <alignment/>
    </xf>
    <xf numFmtId="0" fontId="4" fillId="33" borderId="0" xfId="0" applyFont="1" applyFill="1" applyBorder="1" applyAlignment="1" applyProtection="1">
      <alignment horizontal="justify" vertical="justify"/>
      <protection/>
    </xf>
    <xf numFmtId="0" fontId="1" fillId="33" borderId="0" xfId="0" applyFont="1" applyFill="1" applyBorder="1" applyAlignment="1" applyProtection="1">
      <alignment horizontal="left"/>
      <protection/>
    </xf>
    <xf numFmtId="0" fontId="25" fillId="33" borderId="0" xfId="0" applyFont="1" applyFill="1" applyBorder="1" applyAlignment="1" applyProtection="1">
      <alignment horizontal="justify" wrapText="1"/>
      <protection/>
    </xf>
    <xf numFmtId="0" fontId="1" fillId="33" borderId="0" xfId="0" applyNumberFormat="1" applyFont="1" applyFill="1" applyBorder="1" applyAlignment="1" applyProtection="1">
      <alignment horizontal="right"/>
      <protection/>
    </xf>
    <xf numFmtId="0" fontId="0" fillId="33" borderId="0" xfId="0" applyFill="1" applyAlignment="1">
      <alignment/>
    </xf>
    <xf numFmtId="0" fontId="26" fillId="0" borderId="0" xfId="0" applyFont="1" applyAlignment="1" applyProtection="1">
      <alignment horizontal="center" vertical="center"/>
      <protection hidden="1"/>
    </xf>
    <xf numFmtId="0" fontId="14" fillId="0" borderId="34" xfId="0" applyFont="1" applyBorder="1" applyAlignment="1" applyProtection="1">
      <alignment horizontal="left"/>
      <protection locked="0"/>
    </xf>
    <xf numFmtId="0" fontId="14" fillId="0" borderId="35" xfId="0" applyFont="1" applyBorder="1" applyAlignment="1" applyProtection="1">
      <alignment horizontal="left"/>
      <protection locked="0"/>
    </xf>
    <xf numFmtId="0" fontId="14" fillId="0" borderId="36" xfId="0" applyFont="1" applyBorder="1" applyAlignment="1" applyProtection="1">
      <alignment horizontal="left"/>
      <protection locked="0"/>
    </xf>
    <xf numFmtId="0" fontId="25" fillId="33" borderId="37" xfId="56" applyFont="1" applyFill="1" applyBorder="1">
      <alignment/>
      <protection/>
    </xf>
    <xf numFmtId="15" fontId="25" fillId="33" borderId="21" xfId="56" applyNumberFormat="1" applyFont="1" applyFill="1" applyBorder="1" applyAlignment="1">
      <alignment horizontal="center"/>
      <protection/>
    </xf>
    <xf numFmtId="179" fontId="25" fillId="33" borderId="21" xfId="56" applyNumberFormat="1" applyFont="1" applyFill="1" applyBorder="1" applyAlignment="1">
      <alignment horizontal="center"/>
      <protection/>
    </xf>
    <xf numFmtId="15" fontId="25" fillId="33" borderId="38" xfId="56" applyNumberFormat="1" applyFont="1" applyFill="1" applyBorder="1" applyAlignment="1">
      <alignment horizontal="center"/>
      <protection/>
    </xf>
    <xf numFmtId="0" fontId="25" fillId="33" borderId="39" xfId="56" applyFont="1" applyFill="1" applyBorder="1">
      <alignment/>
      <protection/>
    </xf>
    <xf numFmtId="15" fontId="25" fillId="33" borderId="24" xfId="56" applyNumberFormat="1" applyFont="1" applyFill="1" applyBorder="1" applyAlignment="1">
      <alignment horizontal="center"/>
      <protection/>
    </xf>
    <xf numFmtId="179" fontId="25" fillId="33" borderId="24" xfId="56" applyNumberFormat="1" applyFont="1" applyFill="1" applyBorder="1" applyAlignment="1">
      <alignment horizontal="center"/>
      <protection/>
    </xf>
    <xf numFmtId="0" fontId="34" fillId="33" borderId="40" xfId="56" applyFont="1" applyFill="1" applyBorder="1" applyAlignment="1">
      <alignment horizontal="center"/>
      <protection/>
    </xf>
    <xf numFmtId="15" fontId="34" fillId="33" borderId="41" xfId="56" applyNumberFormat="1" applyFont="1" applyFill="1" applyBorder="1" applyAlignment="1">
      <alignment horizontal="center"/>
      <protection/>
    </xf>
    <xf numFmtId="0" fontId="34" fillId="33" borderId="0" xfId="56" applyFont="1" applyFill="1" applyBorder="1" applyAlignment="1">
      <alignment horizontal="center"/>
      <protection/>
    </xf>
    <xf numFmtId="15" fontId="34" fillId="33" borderId="0" xfId="56" applyNumberFormat="1" applyFont="1" applyFill="1" applyBorder="1" applyAlignment="1">
      <alignment horizontal="center"/>
      <protection/>
    </xf>
    <xf numFmtId="0" fontId="34" fillId="33" borderId="42" xfId="56" applyFont="1" applyFill="1" applyBorder="1" applyAlignment="1">
      <alignment horizontal="center"/>
      <protection/>
    </xf>
    <xf numFmtId="0" fontId="34" fillId="33" borderId="37" xfId="56" applyFont="1" applyFill="1" applyBorder="1" applyAlignment="1">
      <alignment horizontal="center"/>
      <protection/>
    </xf>
    <xf numFmtId="15" fontId="34" fillId="33" borderId="21" xfId="56" applyNumberFormat="1" applyFont="1" applyFill="1" applyBorder="1" applyAlignment="1">
      <alignment horizontal="center"/>
      <protection/>
    </xf>
    <xf numFmtId="0" fontId="34" fillId="33" borderId="21" xfId="56" applyFont="1" applyFill="1" applyBorder="1" applyAlignment="1">
      <alignment horizontal="center"/>
      <protection/>
    </xf>
    <xf numFmtId="0" fontId="34" fillId="33" borderId="43" xfId="56" applyFont="1" applyFill="1" applyBorder="1" applyAlignment="1">
      <alignment horizontal="center"/>
      <protection/>
    </xf>
    <xf numFmtId="0" fontId="34" fillId="33" borderId="44" xfId="56" applyFont="1" applyFill="1" applyBorder="1" applyAlignment="1">
      <alignment horizontal="center"/>
      <protection/>
    </xf>
    <xf numFmtId="15" fontId="34" fillId="33" borderId="24" xfId="56" applyNumberFormat="1" applyFont="1" applyFill="1" applyBorder="1" applyAlignment="1">
      <alignment horizontal="center"/>
      <protection/>
    </xf>
    <xf numFmtId="0" fontId="34" fillId="33" borderId="45" xfId="56" applyFont="1" applyFill="1" applyBorder="1" applyAlignment="1">
      <alignment horizontal="center"/>
      <protection/>
    </xf>
    <xf numFmtId="15" fontId="34" fillId="33" borderId="45" xfId="56" applyNumberFormat="1" applyFont="1" applyFill="1" applyBorder="1" applyAlignment="1">
      <alignment horizontal="center"/>
      <protection/>
    </xf>
    <xf numFmtId="0" fontId="34" fillId="33" borderId="46" xfId="56" applyFont="1" applyFill="1" applyBorder="1" applyAlignment="1">
      <alignment horizontal="center"/>
      <protection/>
    </xf>
    <xf numFmtId="0" fontId="4" fillId="34" borderId="24" xfId="56" applyFont="1" applyFill="1" applyBorder="1" applyAlignment="1">
      <alignment horizontal="center" wrapText="1"/>
      <protection/>
    </xf>
    <xf numFmtId="0" fontId="14" fillId="0" borderId="34" xfId="0" applyFont="1" applyBorder="1" applyAlignment="1" applyProtection="1">
      <alignment/>
      <protection locked="0"/>
    </xf>
    <xf numFmtId="0" fontId="14" fillId="0" borderId="35" xfId="0" applyFont="1" applyBorder="1" applyAlignment="1" applyProtection="1">
      <alignment/>
      <protection locked="0"/>
    </xf>
    <xf numFmtId="0" fontId="14" fillId="0" borderId="36" xfId="0" applyFont="1" applyBorder="1" applyAlignment="1" applyProtection="1">
      <alignment/>
      <protection locked="0"/>
    </xf>
    <xf numFmtId="0" fontId="25" fillId="33" borderId="0" xfId="0" applyFont="1" applyFill="1" applyBorder="1" applyAlignment="1" applyProtection="1">
      <alignment horizontal="justify" vertical="center" wrapText="1"/>
      <protection/>
    </xf>
    <xf numFmtId="0" fontId="5" fillId="0" borderId="32" xfId="0" applyFont="1" applyFill="1" applyBorder="1" applyAlignment="1" applyProtection="1">
      <alignment horizontal="left"/>
      <protection hidden="1"/>
    </xf>
    <xf numFmtId="0" fontId="96" fillId="35" borderId="0" xfId="0" applyFont="1" applyFill="1" applyBorder="1" applyAlignment="1" applyProtection="1">
      <alignment horizontal="centerContinuous" vertical="center"/>
      <protection hidden="1"/>
    </xf>
    <xf numFmtId="0" fontId="97" fillId="35" borderId="0" xfId="0" applyFont="1" applyFill="1" applyBorder="1" applyAlignment="1" applyProtection="1">
      <alignment horizontal="centerContinuous" vertical="center"/>
      <protection hidden="1"/>
    </xf>
    <xf numFmtId="0" fontId="98" fillId="36" borderId="0" xfId="0" applyFont="1" applyFill="1" applyBorder="1" applyAlignment="1" applyProtection="1">
      <alignment horizontal="centerContinuous" vertical="center"/>
      <protection hidden="1"/>
    </xf>
    <xf numFmtId="0" fontId="97" fillId="36" borderId="0" xfId="0" applyFont="1" applyFill="1" applyBorder="1" applyAlignment="1" applyProtection="1">
      <alignment horizontal="centerContinuous" vertical="center"/>
      <protection hidden="1"/>
    </xf>
    <xf numFmtId="15" fontId="26" fillId="0" borderId="30" xfId="0" applyNumberFormat="1" applyFont="1" applyFill="1" applyBorder="1" applyAlignment="1" applyProtection="1">
      <alignment horizontal="center" vertical="center"/>
      <protection locked="0"/>
    </xf>
    <xf numFmtId="172" fontId="24" fillId="0" borderId="30" xfId="0" applyNumberFormat="1" applyFont="1" applyFill="1" applyBorder="1" applyAlignment="1" applyProtection="1">
      <alignment horizontal="center" vertical="center"/>
      <protection hidden="1"/>
    </xf>
    <xf numFmtId="177" fontId="26" fillId="0" borderId="30" xfId="0" applyNumberFormat="1" applyFont="1" applyFill="1" applyBorder="1" applyAlignment="1" applyProtection="1">
      <alignment horizontal="center" vertical="center"/>
      <protection locked="0"/>
    </xf>
    <xf numFmtId="2" fontId="24" fillId="0" borderId="30" xfId="0" applyNumberFormat="1" applyFont="1" applyFill="1" applyBorder="1" applyAlignment="1" applyProtection="1">
      <alignment horizontal="center" vertical="center"/>
      <protection/>
    </xf>
    <xf numFmtId="10" fontId="24" fillId="0" borderId="30" xfId="0" applyNumberFormat="1" applyFont="1" applyFill="1" applyBorder="1" applyAlignment="1" applyProtection="1">
      <alignment horizontal="center" vertical="center"/>
      <protection hidden="1"/>
    </xf>
    <xf numFmtId="2" fontId="24" fillId="0" borderId="30" xfId="0" applyNumberFormat="1" applyFont="1" applyFill="1" applyBorder="1" applyAlignment="1" applyProtection="1">
      <alignment horizontal="center" vertical="center"/>
      <protection hidden="1"/>
    </xf>
    <xf numFmtId="0" fontId="44" fillId="0" borderId="47" xfId="0" applyFont="1" applyFill="1" applyBorder="1" applyAlignment="1" applyProtection="1">
      <alignment horizontal="center"/>
      <protection hidden="1"/>
    </xf>
    <xf numFmtId="2" fontId="9" fillId="0" borderId="31" xfId="0" applyNumberFormat="1" applyFont="1" applyFill="1" applyBorder="1" applyAlignment="1" applyProtection="1">
      <alignment horizontal="center" vertical="top"/>
      <protection locked="0"/>
    </xf>
    <xf numFmtId="0" fontId="5" fillId="0" borderId="47" xfId="0" applyFont="1" applyFill="1" applyBorder="1" applyAlignment="1" applyProtection="1">
      <alignment horizontal="center"/>
      <protection hidden="1"/>
    </xf>
    <xf numFmtId="2" fontId="6" fillId="0" borderId="31" xfId="0" applyNumberFormat="1" applyFont="1" applyFill="1" applyBorder="1" applyAlignment="1" applyProtection="1">
      <alignment horizontal="center" vertical="top"/>
      <protection hidden="1"/>
    </xf>
    <xf numFmtId="0" fontId="5" fillId="0" borderId="47" xfId="0" applyFont="1" applyFill="1" applyBorder="1" applyAlignment="1" applyProtection="1">
      <alignment horizontal="center"/>
      <protection hidden="1"/>
    </xf>
    <xf numFmtId="0" fontId="5" fillId="0" borderId="47" xfId="0" applyFont="1" applyFill="1" applyBorder="1" applyAlignment="1" applyProtection="1">
      <alignment horizontal="center" vertical="top"/>
      <protection hidden="1"/>
    </xf>
    <xf numFmtId="0" fontId="0" fillId="0" borderId="47" xfId="0" applyFill="1" applyBorder="1" applyAlignment="1" applyProtection="1">
      <alignment horizontal="center"/>
      <protection hidden="1"/>
    </xf>
    <xf numFmtId="2" fontId="9" fillId="0" borderId="31" xfId="0" applyNumberFormat="1" applyFont="1" applyFill="1" applyBorder="1" applyAlignment="1" applyProtection="1">
      <alignment horizontal="center" vertical="top"/>
      <protection hidden="1"/>
    </xf>
    <xf numFmtId="0" fontId="5" fillId="0" borderId="32" xfId="0" applyFont="1" applyFill="1" applyBorder="1" applyAlignment="1" applyProtection="1">
      <alignment/>
      <protection hidden="1"/>
    </xf>
    <xf numFmtId="2" fontId="5" fillId="0" borderId="31" xfId="0" applyNumberFormat="1" applyFont="1" applyFill="1" applyBorder="1" applyAlignment="1" applyProtection="1">
      <alignment horizontal="center" vertical="top"/>
      <protection hidden="1"/>
    </xf>
    <xf numFmtId="0" fontId="5" fillId="0" borderId="48" xfId="0" applyFont="1" applyFill="1" applyBorder="1" applyAlignment="1" applyProtection="1">
      <alignment horizontal="center"/>
      <protection hidden="1"/>
    </xf>
    <xf numFmtId="2" fontId="9" fillId="0" borderId="49" xfId="0" applyNumberFormat="1" applyFont="1" applyFill="1" applyBorder="1" applyAlignment="1" applyProtection="1">
      <alignment horizontal="center" vertical="center"/>
      <protection hidden="1"/>
    </xf>
    <xf numFmtId="0" fontId="96" fillId="35" borderId="34" xfId="0" applyFont="1" applyFill="1" applyBorder="1" applyAlignment="1" applyProtection="1">
      <alignment horizontal="centerContinuous" vertical="center"/>
      <protection hidden="1"/>
    </xf>
    <xf numFmtId="0" fontId="96" fillId="35" borderId="35" xfId="0" applyFont="1" applyFill="1" applyBorder="1" applyAlignment="1" applyProtection="1">
      <alignment horizontal="centerContinuous" vertical="center"/>
      <protection hidden="1"/>
    </xf>
    <xf numFmtId="0" fontId="96" fillId="35" borderId="36" xfId="0" applyFont="1" applyFill="1" applyBorder="1" applyAlignment="1" applyProtection="1">
      <alignment horizontal="centerContinuous" vertical="center"/>
      <protection hidden="1"/>
    </xf>
    <xf numFmtId="0" fontId="25" fillId="0" borderId="32" xfId="0" applyFont="1" applyBorder="1" applyAlignment="1" applyProtection="1">
      <alignment horizontal="centerContinuous"/>
      <protection hidden="1"/>
    </xf>
    <xf numFmtId="0" fontId="0" fillId="0" borderId="32" xfId="0" applyBorder="1" applyAlignment="1" applyProtection="1">
      <alignment/>
      <protection hidden="1"/>
    </xf>
    <xf numFmtId="0" fontId="24" fillId="0" borderId="32" xfId="0" applyFont="1" applyBorder="1" applyAlignment="1" applyProtection="1">
      <alignment vertical="top"/>
      <protection hidden="1"/>
    </xf>
    <xf numFmtId="0" fontId="0" fillId="0" borderId="31" xfId="0" applyFont="1" applyBorder="1" applyAlignment="1" applyProtection="1">
      <alignment/>
      <protection hidden="1"/>
    </xf>
    <xf numFmtId="0" fontId="5" fillId="0" borderId="0" xfId="0" applyFont="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0" fillId="0" borderId="48" xfId="0" applyBorder="1" applyAlignment="1" applyProtection="1">
      <alignment/>
      <protection hidden="1"/>
    </xf>
    <xf numFmtId="0" fontId="99" fillId="0" borderId="0" xfId="0" applyFont="1" applyFill="1" applyBorder="1" applyAlignment="1" applyProtection="1">
      <alignment horizontal="centerContinuous" vertical="center"/>
      <protection hidden="1"/>
    </xf>
    <xf numFmtId="0" fontId="10" fillId="0" borderId="0" xfId="0" applyFont="1" applyFill="1" applyBorder="1" applyAlignment="1" applyProtection="1">
      <alignment horizontal="centerContinuous" vertical="center"/>
      <protection hidden="1"/>
    </xf>
    <xf numFmtId="0" fontId="100" fillId="35" borderId="30" xfId="0" applyFont="1" applyFill="1" applyBorder="1" applyAlignment="1" applyProtection="1">
      <alignment horizontal="center" vertical="center" wrapText="1"/>
      <protection hidden="1"/>
    </xf>
    <xf numFmtId="0" fontId="101" fillId="35" borderId="30" xfId="0" applyFont="1" applyFill="1" applyBorder="1" applyAlignment="1" applyProtection="1">
      <alignment horizontal="centerContinuous" vertical="center"/>
      <protection hidden="1"/>
    </xf>
    <xf numFmtId="0" fontId="101" fillId="35" borderId="30" xfId="0" applyFont="1" applyFill="1" applyBorder="1" applyAlignment="1" applyProtection="1">
      <alignment horizontal="center" vertical="center" wrapText="1"/>
      <protection hidden="1"/>
    </xf>
    <xf numFmtId="0" fontId="5" fillId="0" borderId="32" xfId="0" applyFont="1" applyBorder="1" applyAlignment="1" applyProtection="1">
      <alignment vertical="top"/>
      <protection hidden="1"/>
    </xf>
    <xf numFmtId="0" fontId="28" fillId="0" borderId="32" xfId="0" applyFont="1" applyBorder="1" applyAlignment="1" applyProtection="1">
      <alignment/>
      <protection hidden="1"/>
    </xf>
    <xf numFmtId="2" fontId="28" fillId="0" borderId="51" xfId="0" applyNumberFormat="1" applyFont="1" applyBorder="1" applyAlignment="1" applyProtection="1">
      <alignment/>
      <protection hidden="1"/>
    </xf>
    <xf numFmtId="0" fontId="0" fillId="0" borderId="52" xfId="0" applyBorder="1" applyAlignment="1" applyProtection="1">
      <alignment/>
      <protection hidden="1"/>
    </xf>
    <xf numFmtId="0" fontId="0" fillId="0" borderId="50" xfId="0" applyFont="1" applyBorder="1" applyAlignment="1" applyProtection="1">
      <alignment/>
      <protection hidden="1"/>
    </xf>
    <xf numFmtId="0" fontId="0" fillId="0" borderId="47" xfId="0" applyFont="1" applyBorder="1" applyAlignment="1" applyProtection="1">
      <alignment/>
      <protection hidden="1"/>
    </xf>
    <xf numFmtId="0" fontId="5" fillId="0" borderId="48" xfId="0" applyFont="1" applyBorder="1" applyAlignment="1" applyProtection="1">
      <alignment horizontal="centerContinuous"/>
      <protection hidden="1"/>
    </xf>
    <xf numFmtId="2" fontId="4" fillId="0" borderId="0" xfId="0" applyNumberFormat="1" applyFont="1" applyBorder="1" applyAlignment="1" applyProtection="1">
      <alignment vertical="top" wrapText="1"/>
      <protection hidden="1"/>
    </xf>
    <xf numFmtId="0" fontId="0" fillId="0" borderId="50" xfId="0" applyBorder="1" applyAlignment="1">
      <alignment/>
    </xf>
    <xf numFmtId="0" fontId="0" fillId="0" borderId="47" xfId="0" applyBorder="1" applyAlignment="1">
      <alignment/>
    </xf>
    <xf numFmtId="0" fontId="25" fillId="0" borderId="47" xfId="0" applyFont="1" applyBorder="1" applyAlignment="1" applyProtection="1">
      <alignment horizontal="center"/>
      <protection hidden="1"/>
    </xf>
    <xf numFmtId="0" fontId="5" fillId="0" borderId="47" xfId="0" applyFont="1" applyBorder="1" applyAlignment="1" applyProtection="1">
      <alignment vertical="center"/>
      <protection hidden="1"/>
    </xf>
    <xf numFmtId="0" fontId="0" fillId="0" borderId="47" xfId="0" applyFont="1" applyBorder="1" applyAlignment="1" applyProtection="1">
      <alignment horizontal="center"/>
      <protection hidden="1"/>
    </xf>
    <xf numFmtId="0" fontId="5" fillId="0" borderId="48" xfId="0" applyFont="1" applyBorder="1" applyAlignment="1" applyProtection="1">
      <alignment horizontal="center"/>
      <protection hidden="1"/>
    </xf>
    <xf numFmtId="0" fontId="28" fillId="0" borderId="53" xfId="0" applyFont="1" applyBorder="1" applyAlignment="1" applyProtection="1">
      <alignment/>
      <protection hidden="1"/>
    </xf>
    <xf numFmtId="0" fontId="28" fillId="0" borderId="54" xfId="0" applyFont="1" applyBorder="1" applyAlignment="1" applyProtection="1">
      <alignment/>
      <protection hidden="1"/>
    </xf>
    <xf numFmtId="0" fontId="0" fillId="0" borderId="47" xfId="0" applyBorder="1" applyAlignment="1" applyProtection="1">
      <alignment/>
      <protection hidden="1"/>
    </xf>
    <xf numFmtId="0" fontId="26" fillId="0" borderId="0" xfId="0" applyFont="1" applyBorder="1" applyAlignment="1" applyProtection="1">
      <alignment vertical="top" wrapText="1"/>
      <protection locked="0"/>
    </xf>
    <xf numFmtId="0" fontId="5" fillId="0" borderId="47" xfId="0" applyFont="1" applyBorder="1" applyAlignment="1" applyProtection="1">
      <alignment horizontal="center"/>
      <protection hidden="1"/>
    </xf>
    <xf numFmtId="0" fontId="5" fillId="0" borderId="0" xfId="0" applyFont="1" applyBorder="1" applyAlignment="1">
      <alignment/>
    </xf>
    <xf numFmtId="0" fontId="0" fillId="0" borderId="0"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Alignment="1">
      <alignment horizontal="right"/>
    </xf>
    <xf numFmtId="0" fontId="5" fillId="0" borderId="31" xfId="0" applyFont="1" applyBorder="1" applyAlignment="1" applyProtection="1">
      <alignment horizontal="centerContinuous"/>
      <protection hidden="1"/>
    </xf>
    <xf numFmtId="0" fontId="5" fillId="0" borderId="0" xfId="0" applyFont="1" applyBorder="1" applyAlignment="1">
      <alignment horizontal="right"/>
    </xf>
    <xf numFmtId="172" fontId="0" fillId="0" borderId="30" xfId="0" applyNumberFormat="1" applyFont="1" applyFill="1" applyBorder="1" applyAlignment="1" applyProtection="1">
      <alignment horizontal="right"/>
      <protection hidden="1"/>
    </xf>
    <xf numFmtId="177" fontId="0" fillId="0" borderId="30" xfId="0" applyNumberFormat="1" applyFont="1" applyFill="1" applyBorder="1" applyAlignment="1" applyProtection="1">
      <alignment horizontal="center"/>
      <protection hidden="1"/>
    </xf>
    <xf numFmtId="180" fontId="0" fillId="0" borderId="30" xfId="0" applyNumberFormat="1" applyFont="1" applyFill="1" applyBorder="1" applyAlignment="1" applyProtection="1">
      <alignment horizontal="right"/>
      <protection hidden="1"/>
    </xf>
    <xf numFmtId="172" fontId="0" fillId="0" borderId="48" xfId="0" applyNumberFormat="1" applyFont="1" applyFill="1" applyBorder="1" applyAlignment="1" applyProtection="1">
      <alignment horizontal="right"/>
      <protection hidden="1"/>
    </xf>
    <xf numFmtId="177" fontId="0" fillId="0" borderId="48" xfId="0" applyNumberFormat="1" applyFont="1" applyFill="1" applyBorder="1" applyAlignment="1" applyProtection="1">
      <alignment horizontal="center"/>
      <protection hidden="1"/>
    </xf>
    <xf numFmtId="180" fontId="0" fillId="0" borderId="48" xfId="0" applyNumberFormat="1" applyFont="1" applyFill="1" applyBorder="1" applyAlignment="1" applyProtection="1">
      <alignment horizontal="right"/>
      <protection hidden="1"/>
    </xf>
    <xf numFmtId="172" fontId="0" fillId="0" borderId="48" xfId="0" applyNumberFormat="1" applyFont="1" applyFill="1" applyBorder="1" applyAlignment="1" applyProtection="1">
      <alignment horizontal="right" vertical="center"/>
      <protection hidden="1"/>
    </xf>
    <xf numFmtId="172" fontId="100" fillId="35" borderId="30" xfId="0" applyNumberFormat="1" applyFont="1" applyFill="1" applyBorder="1" applyAlignment="1" applyProtection="1">
      <alignment horizontal="center" vertical="center"/>
      <protection hidden="1"/>
    </xf>
    <xf numFmtId="0" fontId="100" fillId="35" borderId="30" xfId="0" applyFont="1" applyFill="1" applyBorder="1" applyAlignment="1" applyProtection="1">
      <alignment horizontal="center" vertical="center"/>
      <protection/>
    </xf>
    <xf numFmtId="10" fontId="100" fillId="35" borderId="30" xfId="0" applyNumberFormat="1" applyFont="1" applyFill="1" applyBorder="1" applyAlignment="1" applyProtection="1">
      <alignment horizontal="center" vertical="center"/>
      <protection hidden="1"/>
    </xf>
    <xf numFmtId="171" fontId="100" fillId="35" borderId="30" xfId="0" applyNumberFormat="1" applyFont="1" applyFill="1" applyBorder="1" applyAlignment="1" applyProtection="1">
      <alignment horizontal="center" vertical="center"/>
      <protection/>
    </xf>
    <xf numFmtId="175" fontId="100" fillId="35" borderId="30" xfId="0" applyNumberFormat="1" applyFont="1" applyFill="1" applyBorder="1" applyAlignment="1" applyProtection="1">
      <alignment horizontal="center" vertical="center"/>
      <protection/>
    </xf>
    <xf numFmtId="10" fontId="100" fillId="35" borderId="30" xfId="0" applyNumberFormat="1" applyFont="1" applyFill="1" applyBorder="1" applyAlignment="1" applyProtection="1">
      <alignment horizontal="center" vertical="center"/>
      <protection/>
    </xf>
    <xf numFmtId="2" fontId="100" fillId="36" borderId="30" xfId="0" applyNumberFormat="1" applyFont="1" applyFill="1" applyBorder="1" applyAlignment="1" applyProtection="1">
      <alignment horizontal="center"/>
      <protection hidden="1"/>
    </xf>
    <xf numFmtId="0" fontId="0" fillId="0" borderId="54" xfId="0" applyFont="1" applyBorder="1" applyAlignment="1">
      <alignment/>
    </xf>
    <xf numFmtId="0" fontId="0" fillId="0" borderId="54" xfId="0" applyBorder="1" applyAlignment="1">
      <alignment/>
    </xf>
    <xf numFmtId="2" fontId="6" fillId="0" borderId="54" xfId="0" applyNumberFormat="1" applyFont="1" applyBorder="1" applyAlignment="1" applyProtection="1">
      <alignment/>
      <protection locked="0"/>
    </xf>
    <xf numFmtId="0" fontId="5" fillId="0" borderId="52" xfId="0" applyFont="1" applyBorder="1" applyAlignment="1">
      <alignment/>
    </xf>
    <xf numFmtId="0" fontId="0" fillId="0" borderId="52" xfId="0" applyFont="1" applyBorder="1" applyAlignment="1">
      <alignment/>
    </xf>
    <xf numFmtId="0" fontId="0" fillId="0" borderId="52" xfId="0" applyBorder="1" applyAlignment="1">
      <alignment/>
    </xf>
    <xf numFmtId="2" fontId="6" fillId="0" borderId="52" xfId="0" applyNumberFormat="1" applyFont="1" applyBorder="1" applyAlignment="1" applyProtection="1">
      <alignment vertical="justify"/>
      <protection locked="0"/>
    </xf>
    <xf numFmtId="2" fontId="6" fillId="0" borderId="54" xfId="0" applyNumberFormat="1" applyFont="1" applyBorder="1" applyAlignment="1" applyProtection="1">
      <alignment vertical="justify"/>
      <protection locked="0"/>
    </xf>
    <xf numFmtId="0" fontId="5" fillId="0" borderId="52" xfId="0" applyFont="1" applyBorder="1" applyAlignment="1">
      <alignment/>
    </xf>
    <xf numFmtId="2" fontId="0" fillId="0" borderId="52" xfId="0" applyNumberFormat="1" applyFont="1" applyBorder="1" applyAlignment="1">
      <alignment/>
    </xf>
    <xf numFmtId="2" fontId="0" fillId="0" borderId="52" xfId="0" applyNumberFormat="1" applyFont="1" applyBorder="1" applyAlignment="1">
      <alignment vertical="top"/>
    </xf>
    <xf numFmtId="0" fontId="0" fillId="0" borderId="50" xfId="0" applyFont="1" applyBorder="1" applyAlignment="1">
      <alignment/>
    </xf>
    <xf numFmtId="0" fontId="0" fillId="0" borderId="47" xfId="0" applyFont="1" applyBorder="1" applyAlignment="1">
      <alignment/>
    </xf>
    <xf numFmtId="0" fontId="5" fillId="0" borderId="48" xfId="0" applyFont="1" applyBorder="1" applyAlignment="1">
      <alignment/>
    </xf>
    <xf numFmtId="0" fontId="0" fillId="0" borderId="50" xfId="0" applyFont="1" applyBorder="1" applyAlignment="1">
      <alignment/>
    </xf>
    <xf numFmtId="0" fontId="0" fillId="0" borderId="47" xfId="0" applyFont="1" applyBorder="1" applyAlignment="1">
      <alignment/>
    </xf>
    <xf numFmtId="0" fontId="5" fillId="0" borderId="47" xfId="0" applyFont="1" applyBorder="1" applyAlignment="1">
      <alignment/>
    </xf>
    <xf numFmtId="0" fontId="5" fillId="0" borderId="48" xfId="0" applyFont="1" applyBorder="1" applyAlignment="1">
      <alignment/>
    </xf>
    <xf numFmtId="2" fontId="5" fillId="0" borderId="30" xfId="0" applyNumberFormat="1" applyFont="1" applyBorder="1" applyAlignment="1" applyProtection="1">
      <alignment/>
      <protection hidden="1"/>
    </xf>
    <xf numFmtId="2" fontId="0" fillId="0" borderId="50" xfId="0" applyNumberFormat="1" applyFont="1" applyBorder="1" applyAlignment="1" applyProtection="1">
      <alignment/>
      <protection hidden="1"/>
    </xf>
    <xf numFmtId="2" fontId="0" fillId="0" borderId="47" xfId="0" applyNumberFormat="1" applyFont="1" applyBorder="1" applyAlignment="1" applyProtection="1">
      <alignment/>
      <protection hidden="1"/>
    </xf>
    <xf numFmtId="2" fontId="5" fillId="0" borderId="48" xfId="0" applyNumberFormat="1" applyFont="1" applyBorder="1" applyAlignment="1" applyProtection="1">
      <alignment/>
      <protection hidden="1"/>
    </xf>
    <xf numFmtId="176" fontId="0" fillId="0" borderId="47" xfId="0" applyNumberFormat="1" applyFont="1" applyBorder="1" applyAlignment="1" applyProtection="1">
      <alignment/>
      <protection hidden="1"/>
    </xf>
    <xf numFmtId="176" fontId="0" fillId="0" borderId="48" xfId="0" applyNumberFormat="1" applyFont="1" applyBorder="1" applyAlignment="1" applyProtection="1">
      <alignment/>
      <protection hidden="1"/>
    </xf>
    <xf numFmtId="0" fontId="5" fillId="0" borderId="52" xfId="0" applyFont="1" applyBorder="1" applyAlignment="1">
      <alignment horizontal="right"/>
    </xf>
    <xf numFmtId="0" fontId="0" fillId="0" borderId="0" xfId="0" applyAlignment="1">
      <alignment horizontal="centerContinuous" vertical="center"/>
    </xf>
    <xf numFmtId="0" fontId="0" fillId="0" borderId="0" xfId="0" applyFont="1" applyBorder="1" applyAlignment="1">
      <alignment horizontal="centerContinuous" vertical="center"/>
    </xf>
    <xf numFmtId="10" fontId="0" fillId="0" borderId="0" xfId="58" applyNumberFormat="1" applyFont="1" applyAlignment="1" applyProtection="1">
      <alignment horizontal="centerContinuous" vertical="center"/>
      <protection hidden="1"/>
    </xf>
    <xf numFmtId="0" fontId="100" fillId="35" borderId="30" xfId="0" applyFont="1" applyFill="1" applyBorder="1" applyAlignment="1">
      <alignment horizontal="center" vertical="center" wrapText="1"/>
    </xf>
    <xf numFmtId="0" fontId="100" fillId="35" borderId="30" xfId="0" applyFont="1" applyFill="1" applyBorder="1" applyAlignment="1" applyProtection="1">
      <alignment horizontal="centerContinuous" vertical="center" wrapText="1"/>
      <protection hidden="1"/>
    </xf>
    <xf numFmtId="0" fontId="0" fillId="0" borderId="30" xfId="0" applyBorder="1" applyAlignment="1" applyProtection="1">
      <alignment horizontal="center"/>
      <protection hidden="1"/>
    </xf>
    <xf numFmtId="0" fontId="102" fillId="0" borderId="0" xfId="0" applyFont="1" applyFill="1" applyBorder="1" applyAlignment="1" applyProtection="1">
      <alignment horizontal="centerContinuous" vertical="center"/>
      <protection hidden="1"/>
    </xf>
    <xf numFmtId="0" fontId="100" fillId="35" borderId="50" xfId="0" applyFont="1" applyFill="1" applyBorder="1" applyAlignment="1" applyProtection="1">
      <alignment horizontal="center" vertical="center" wrapText="1"/>
      <protection/>
    </xf>
    <xf numFmtId="0" fontId="100" fillId="35" borderId="48" xfId="0" applyFont="1" applyFill="1" applyBorder="1" applyAlignment="1" applyProtection="1">
      <alignment horizontal="center" vertical="center" wrapText="1"/>
      <protection hidden="1"/>
    </xf>
    <xf numFmtId="0" fontId="100" fillId="35" borderId="48" xfId="0" applyFont="1" applyFill="1" applyBorder="1" applyAlignment="1" applyProtection="1">
      <alignment horizontal="center" vertical="top" wrapText="1"/>
      <protection hidden="1"/>
    </xf>
    <xf numFmtId="0" fontId="97" fillId="35" borderId="35" xfId="0" applyFont="1" applyFill="1" applyBorder="1" applyAlignment="1" applyProtection="1">
      <alignment horizontal="centerContinuous" vertical="center"/>
      <protection hidden="1"/>
    </xf>
    <xf numFmtId="0" fontId="97" fillId="35" borderId="36" xfId="0" applyFont="1" applyFill="1" applyBorder="1" applyAlignment="1" applyProtection="1">
      <alignment horizontal="centerContinuous" vertical="center"/>
      <protection hidden="1"/>
    </xf>
    <xf numFmtId="0" fontId="97" fillId="35" borderId="35" xfId="0" applyFont="1" applyFill="1" applyBorder="1" applyAlignment="1">
      <alignment horizontal="centerContinuous" vertical="center"/>
    </xf>
    <xf numFmtId="2" fontId="100" fillId="35" borderId="34" xfId="0" applyNumberFormat="1" applyFont="1" applyFill="1" applyBorder="1" applyAlignment="1" applyProtection="1">
      <alignment horizontal="centerContinuous" vertical="center"/>
      <protection/>
    </xf>
    <xf numFmtId="2" fontId="100" fillId="35" borderId="35" xfId="0" applyNumberFormat="1" applyFont="1" applyFill="1" applyBorder="1" applyAlignment="1" applyProtection="1">
      <alignment horizontal="centerContinuous" vertical="center"/>
      <protection/>
    </xf>
    <xf numFmtId="172" fontId="100" fillId="35" borderId="36" xfId="0" applyNumberFormat="1" applyFont="1" applyFill="1" applyBorder="1" applyAlignment="1" applyProtection="1">
      <alignment horizontal="centerContinuous" vertical="center"/>
      <protection/>
    </xf>
    <xf numFmtId="0" fontId="97" fillId="35" borderId="30" xfId="0" applyFont="1" applyFill="1" applyBorder="1" applyAlignment="1" applyProtection="1">
      <alignment horizontal="centerContinuous" vertical="center"/>
      <protection hidden="1"/>
    </xf>
    <xf numFmtId="0" fontId="96" fillId="36" borderId="0" xfId="0" applyFont="1" applyFill="1" applyBorder="1" applyAlignment="1">
      <alignment horizontal="centerContinuous" vertical="center"/>
    </xf>
    <xf numFmtId="2" fontId="100" fillId="36" borderId="0" xfId="0" applyNumberFormat="1" applyFont="1" applyFill="1" applyBorder="1" applyAlignment="1">
      <alignment horizontal="centerContinuous"/>
    </xf>
    <xf numFmtId="0" fontId="103" fillId="36" borderId="0" xfId="0" applyFont="1" applyFill="1" applyBorder="1" applyAlignment="1">
      <alignment horizontal="centerContinuous"/>
    </xf>
    <xf numFmtId="0" fontId="100" fillId="36" borderId="0" xfId="0" applyFont="1" applyFill="1" applyBorder="1" applyAlignment="1">
      <alignment horizontal="centerContinuous"/>
    </xf>
    <xf numFmtId="177" fontId="0" fillId="0" borderId="48" xfId="0" applyNumberFormat="1" applyFont="1" applyFill="1" applyBorder="1" applyAlignment="1" applyProtection="1">
      <alignment horizontal="right"/>
      <protection hidden="1"/>
    </xf>
    <xf numFmtId="0" fontId="0" fillId="0" borderId="30" xfId="0" applyFont="1" applyFill="1" applyBorder="1" applyAlignment="1" applyProtection="1">
      <alignment horizontal="center" vertical="center"/>
      <protection hidden="1"/>
    </xf>
    <xf numFmtId="0" fontId="0" fillId="0" borderId="55" xfId="0" applyFont="1" applyBorder="1" applyAlignment="1" applyProtection="1">
      <alignment horizontal="centerContinuous"/>
      <protection hidden="1"/>
    </xf>
    <xf numFmtId="0" fontId="0" fillId="0" borderId="31" xfId="0" applyFont="1" applyBorder="1" applyAlignment="1" applyProtection="1">
      <alignment horizontal="centerContinuous"/>
      <protection hidden="1"/>
    </xf>
    <xf numFmtId="2" fontId="1" fillId="0" borderId="53" xfId="0" applyNumberFormat="1" applyFont="1" applyBorder="1" applyAlignment="1" applyProtection="1">
      <alignment horizontal="left"/>
      <protection hidden="1"/>
    </xf>
    <xf numFmtId="0" fontId="0" fillId="0" borderId="32" xfId="0" applyFill="1" applyBorder="1" applyAlignment="1" applyProtection="1">
      <alignment/>
      <protection/>
    </xf>
    <xf numFmtId="0" fontId="5" fillId="0" borderId="32" xfId="0" applyFont="1" applyBorder="1" applyAlignment="1" applyProtection="1">
      <alignment horizontal="right"/>
      <protection hidden="1"/>
    </xf>
    <xf numFmtId="0" fontId="0" fillId="0" borderId="32" xfId="0" applyFont="1" applyBorder="1" applyAlignment="1" applyProtection="1">
      <alignment/>
      <protection hidden="1"/>
    </xf>
    <xf numFmtId="2" fontId="1" fillId="0" borderId="53" xfId="0" applyNumberFormat="1" applyFont="1" applyBorder="1" applyAlignment="1" applyProtection="1">
      <alignment/>
      <protection hidden="1"/>
    </xf>
    <xf numFmtId="2" fontId="4" fillId="0" borderId="54" xfId="0" applyNumberFormat="1" applyFont="1" applyBorder="1" applyAlignment="1" applyProtection="1">
      <alignment/>
      <protection hidden="1"/>
    </xf>
    <xf numFmtId="0" fontId="0" fillId="0" borderId="54" xfId="0" applyFill="1" applyBorder="1" applyAlignment="1" applyProtection="1">
      <alignment/>
      <protection hidden="1"/>
    </xf>
    <xf numFmtId="0" fontId="0" fillId="0" borderId="54" xfId="0" applyFont="1" applyBorder="1" applyAlignment="1" applyProtection="1">
      <alignment/>
      <protection hidden="1"/>
    </xf>
    <xf numFmtId="0" fontId="0" fillId="0" borderId="30" xfId="0" applyFont="1" applyBorder="1" applyAlignment="1" applyProtection="1">
      <alignment horizontal="center"/>
      <protection hidden="1"/>
    </xf>
    <xf numFmtId="177" fontId="0" fillId="0" borderId="30" xfId="0" applyNumberFormat="1" applyFont="1" applyBorder="1" applyAlignment="1" applyProtection="1">
      <alignment/>
      <protection hidden="1"/>
    </xf>
    <xf numFmtId="176" fontId="0" fillId="0" borderId="30" xfId="0" applyNumberFormat="1" applyFont="1" applyBorder="1" applyAlignment="1" applyProtection="1">
      <alignment/>
      <protection hidden="1"/>
    </xf>
    <xf numFmtId="176" fontId="4" fillId="0" borderId="30" xfId="0" applyNumberFormat="1" applyFont="1" applyBorder="1" applyAlignment="1" applyProtection="1">
      <alignment horizontal="center"/>
      <protection hidden="1"/>
    </xf>
    <xf numFmtId="0" fontId="14" fillId="0" borderId="30" xfId="0" applyNumberFormat="1" applyFont="1" applyBorder="1" applyAlignment="1" applyProtection="1">
      <alignment horizontal="center"/>
      <protection locked="0"/>
    </xf>
    <xf numFmtId="172" fontId="4" fillId="0" borderId="30" xfId="0" applyNumberFormat="1" applyFont="1" applyBorder="1" applyAlignment="1" applyProtection="1">
      <alignment horizontal="center"/>
      <protection hidden="1"/>
    </xf>
    <xf numFmtId="0" fontId="14" fillId="0" borderId="48" xfId="0" applyNumberFormat="1" applyFont="1" applyBorder="1" applyAlignment="1" applyProtection="1">
      <alignment horizontal="center"/>
      <protection locked="0"/>
    </xf>
    <xf numFmtId="0" fontId="0" fillId="0" borderId="32" xfId="0" applyFont="1" applyBorder="1" applyAlignment="1" applyProtection="1">
      <alignment horizontal="center"/>
      <protection hidden="1"/>
    </xf>
    <xf numFmtId="0" fontId="0" fillId="0" borderId="31" xfId="0" applyFont="1" applyBorder="1" applyAlignment="1" applyProtection="1">
      <alignment horizontal="center"/>
      <protection hidden="1"/>
    </xf>
    <xf numFmtId="0" fontId="4" fillId="0" borderId="0" xfId="0" applyFont="1" applyBorder="1" applyAlignment="1" applyProtection="1">
      <alignment horizontal="left"/>
      <protection hidden="1"/>
    </xf>
    <xf numFmtId="2" fontId="4" fillId="0" borderId="0" xfId="0" applyNumberFormat="1" applyFont="1" applyBorder="1" applyAlignment="1" applyProtection="1">
      <alignment horizontal="left"/>
      <protection hidden="1"/>
    </xf>
    <xf numFmtId="2" fontId="1" fillId="0" borderId="0" xfId="0" applyNumberFormat="1" applyFont="1" applyBorder="1" applyAlignment="1" applyProtection="1">
      <alignment horizontal="right"/>
      <protection hidden="1"/>
    </xf>
    <xf numFmtId="0" fontId="1" fillId="0" borderId="32" xfId="0" applyFont="1" applyBorder="1" applyAlignment="1" applyProtection="1">
      <alignment horizontal="left"/>
      <protection hidden="1"/>
    </xf>
    <xf numFmtId="0" fontId="4" fillId="0" borderId="0" xfId="0" applyFont="1" applyBorder="1" applyAlignment="1" applyProtection="1">
      <alignment vertical="top"/>
      <protection hidden="1"/>
    </xf>
    <xf numFmtId="172" fontId="100" fillId="35" borderId="34" xfId="0" applyNumberFormat="1" applyFont="1" applyFill="1" applyBorder="1" applyAlignment="1" applyProtection="1">
      <alignment horizontal="center" vertical="center"/>
      <protection hidden="1"/>
    </xf>
    <xf numFmtId="0" fontId="100" fillId="35" borderId="53" xfId="0" applyFont="1" applyFill="1" applyBorder="1" applyAlignment="1" applyProtection="1">
      <alignment horizontal="center" vertical="center" wrapText="1"/>
      <protection/>
    </xf>
    <xf numFmtId="0" fontId="100" fillId="35" borderId="35" xfId="0" applyFont="1" applyFill="1" applyBorder="1" applyAlignment="1" applyProtection="1">
      <alignment horizontal="centerContinuous" vertical="center"/>
      <protection hidden="1"/>
    </xf>
    <xf numFmtId="0" fontId="100" fillId="35" borderId="55" xfId="0" applyFont="1" applyFill="1" applyBorder="1" applyAlignment="1" applyProtection="1">
      <alignment horizontal="center" vertical="center" wrapText="1"/>
      <protection/>
    </xf>
    <xf numFmtId="0" fontId="100" fillId="35" borderId="47" xfId="0" applyFont="1" applyFill="1" applyBorder="1" applyAlignment="1" applyProtection="1">
      <alignment horizontal="center" vertical="center" wrapText="1"/>
      <protection/>
    </xf>
    <xf numFmtId="0" fontId="97" fillId="0" borderId="0" xfId="0" applyFont="1" applyFill="1" applyBorder="1" applyAlignment="1" applyProtection="1">
      <alignment horizontal="centerContinuous" vertical="center"/>
      <protection hidden="1"/>
    </xf>
    <xf numFmtId="2" fontId="100" fillId="0" borderId="0" xfId="0" applyNumberFormat="1" applyFont="1" applyFill="1" applyBorder="1" applyAlignment="1" applyProtection="1">
      <alignment horizontal="left" vertical="center"/>
      <protection/>
    </xf>
    <xf numFmtId="0" fontId="0" fillId="0" borderId="55" xfId="0" applyFill="1" applyBorder="1" applyAlignment="1">
      <alignment/>
    </xf>
    <xf numFmtId="2" fontId="1" fillId="0" borderId="32" xfId="0" applyNumberFormat="1" applyFont="1" applyBorder="1" applyAlignment="1" applyProtection="1">
      <alignment horizontal="left"/>
      <protection hidden="1"/>
    </xf>
    <xf numFmtId="0" fontId="0" fillId="0" borderId="31" xfId="0" applyFill="1" applyBorder="1" applyAlignment="1">
      <alignment/>
    </xf>
    <xf numFmtId="0" fontId="4" fillId="0" borderId="31" xfId="0" applyFont="1" applyBorder="1" applyAlignment="1" applyProtection="1">
      <alignment horizontal="left"/>
      <protection hidden="1"/>
    </xf>
    <xf numFmtId="0" fontId="0" fillId="0" borderId="54" xfId="0" applyFill="1" applyBorder="1" applyAlignment="1">
      <alignment/>
    </xf>
    <xf numFmtId="2" fontId="1" fillId="0" borderId="55" xfId="0" applyNumberFormat="1" applyFont="1" applyBorder="1" applyAlignment="1" applyProtection="1">
      <alignment horizontal="left"/>
      <protection hidden="1"/>
    </xf>
    <xf numFmtId="0" fontId="1" fillId="0" borderId="32" xfId="0" applyFont="1" applyBorder="1" applyAlignment="1" applyProtection="1">
      <alignment/>
      <protection hidden="1"/>
    </xf>
    <xf numFmtId="0" fontId="0" fillId="0" borderId="51" xfId="0" applyBorder="1" applyAlignment="1" applyProtection="1">
      <alignment/>
      <protection hidden="1"/>
    </xf>
    <xf numFmtId="0" fontId="0" fillId="0" borderId="53" xfId="0" applyFill="1" applyBorder="1" applyAlignment="1">
      <alignment/>
    </xf>
    <xf numFmtId="0" fontId="0" fillId="0" borderId="32" xfId="0" applyFill="1" applyBorder="1" applyAlignment="1">
      <alignment/>
    </xf>
    <xf numFmtId="0" fontId="0" fillId="0" borderId="34" xfId="0" applyFont="1" applyBorder="1" applyAlignment="1" applyProtection="1">
      <alignment horizontal="centerContinuous"/>
      <protection hidden="1"/>
    </xf>
    <xf numFmtId="0" fontId="0" fillId="0" borderId="36" xfId="0" applyFont="1" applyBorder="1" applyAlignment="1" applyProtection="1">
      <alignment horizontal="centerContinuous"/>
      <protection hidden="1"/>
    </xf>
    <xf numFmtId="49" fontId="14" fillId="0" borderId="0" xfId="0" applyNumberFormat="1" applyFont="1" applyBorder="1" applyAlignment="1" applyProtection="1">
      <alignment vertical="top"/>
      <protection locked="0"/>
    </xf>
    <xf numFmtId="0" fontId="0" fillId="0" borderId="0" xfId="0" applyFont="1" applyAlignment="1">
      <alignment/>
    </xf>
    <xf numFmtId="0" fontId="0" fillId="0" borderId="0" xfId="0" applyFont="1" applyAlignment="1">
      <alignment horizontal="centerContinuous" vertical="center"/>
    </xf>
    <xf numFmtId="0" fontId="1" fillId="0" borderId="0" xfId="0" applyFont="1" applyAlignment="1">
      <alignment horizontal="centerContinuous" vertical="center"/>
    </xf>
    <xf numFmtId="0" fontId="25" fillId="0" borderId="0" xfId="0" applyFont="1" applyAlignment="1">
      <alignment horizontal="centerContinuous" vertical="center"/>
    </xf>
    <xf numFmtId="0" fontId="25" fillId="0" borderId="0" xfId="0" applyFont="1" applyAlignment="1">
      <alignment/>
    </xf>
    <xf numFmtId="0" fontId="25" fillId="0" borderId="0" xfId="0" applyFont="1" applyAlignment="1">
      <alignment horizontal="center" vertical="center"/>
    </xf>
    <xf numFmtId="0" fontId="104" fillId="0" borderId="0" xfId="0" applyFont="1" applyAlignment="1">
      <alignment horizontal="center" vertical="center"/>
    </xf>
    <xf numFmtId="0" fontId="105" fillId="0" borderId="0" xfId="0" applyFont="1" applyAlignment="1">
      <alignment horizontal="center" vertical="center"/>
    </xf>
    <xf numFmtId="0" fontId="25" fillId="0" borderId="0" xfId="0" applyFont="1" applyBorder="1" applyAlignment="1">
      <alignment/>
    </xf>
    <xf numFmtId="0" fontId="1" fillId="0" borderId="0" xfId="0" applyFont="1" applyBorder="1" applyAlignment="1">
      <alignment horizontal="right" vertical="center"/>
    </xf>
    <xf numFmtId="0" fontId="4" fillId="0" borderId="0" xfId="0" applyFont="1" applyBorder="1" applyAlignment="1" applyProtection="1">
      <alignment horizontal="left" vertical="top" wrapText="1"/>
      <protection hidden="1"/>
    </xf>
    <xf numFmtId="0" fontId="4" fillId="0" borderId="52" xfId="0" applyFont="1" applyBorder="1" applyAlignment="1" applyProtection="1">
      <alignment horizontal="left" vertical="top" wrapText="1"/>
      <protection hidden="1"/>
    </xf>
    <xf numFmtId="0" fontId="100" fillId="35" borderId="56" xfId="54" applyFont="1" applyFill="1" applyBorder="1" applyAlignment="1">
      <alignment horizontal="centerContinuous" vertical="center"/>
      <protection/>
    </xf>
    <xf numFmtId="0" fontId="0" fillId="0" borderId="0" xfId="54" applyFont="1">
      <alignment/>
      <protection/>
    </xf>
    <xf numFmtId="0" fontId="100" fillId="36" borderId="56" xfId="54" applyFont="1" applyFill="1" applyBorder="1" applyAlignment="1">
      <alignment horizontal="center" vertical="center"/>
      <protection/>
    </xf>
    <xf numFmtId="0" fontId="25" fillId="0" borderId="0" xfId="54" applyFont="1">
      <alignment/>
      <protection/>
    </xf>
    <xf numFmtId="0" fontId="25" fillId="0" borderId="0" xfId="54" applyFont="1" applyAlignment="1">
      <alignment horizontal="center" vertical="center"/>
      <protection/>
    </xf>
    <xf numFmtId="0" fontId="104" fillId="0" borderId="0" xfId="54" applyFont="1" applyAlignment="1">
      <alignment horizontal="center" vertical="center"/>
      <protection/>
    </xf>
    <xf numFmtId="0" fontId="5" fillId="0" borderId="0" xfId="54" applyFont="1" applyBorder="1" applyAlignment="1">
      <alignment horizontal="center" vertical="center"/>
      <protection/>
    </xf>
    <xf numFmtId="0" fontId="25" fillId="0" borderId="0" xfId="54" applyFont="1" applyBorder="1" applyAlignment="1">
      <alignment horizontal="center" vertical="center"/>
      <protection/>
    </xf>
    <xf numFmtId="0" fontId="104" fillId="0" borderId="0" xfId="54" applyFont="1" applyBorder="1" applyAlignment="1">
      <alignment horizontal="center" vertical="center"/>
      <protection/>
    </xf>
    <xf numFmtId="0" fontId="100" fillId="37" borderId="57" xfId="54" applyFont="1" applyFill="1" applyBorder="1" applyAlignment="1">
      <alignment horizontal="center" vertical="center"/>
      <protection/>
    </xf>
    <xf numFmtId="0" fontId="5" fillId="38" borderId="57" xfId="54" applyFont="1" applyFill="1" applyBorder="1" applyAlignment="1">
      <alignment horizontal="center" vertical="center"/>
      <protection/>
    </xf>
    <xf numFmtId="0" fontId="45" fillId="0" borderId="0" xfId="0" applyFont="1" applyAlignment="1">
      <alignment horizontal="centerContinuous" vertical="center"/>
    </xf>
    <xf numFmtId="0" fontId="106" fillId="0" borderId="0" xfId="0" applyFont="1" applyAlignment="1">
      <alignment horizontal="centerContinuous" vertical="center"/>
    </xf>
    <xf numFmtId="0" fontId="46" fillId="0" borderId="0" xfId="0" applyFont="1" applyAlignment="1">
      <alignment horizontal="centerContinuous" vertical="center"/>
    </xf>
    <xf numFmtId="172" fontId="26" fillId="0" borderId="30" xfId="0" applyNumberFormat="1" applyFont="1" applyFill="1" applyBorder="1" applyAlignment="1" applyProtection="1">
      <alignment horizontal="center" vertical="center"/>
      <protection locked="0"/>
    </xf>
    <xf numFmtId="10" fontId="26" fillId="0" borderId="30" xfId="0" applyNumberFormat="1" applyFont="1" applyFill="1" applyBorder="1" applyAlignment="1" applyProtection="1">
      <alignment horizontal="center" vertical="center"/>
      <protection locked="0"/>
    </xf>
    <xf numFmtId="2" fontId="1" fillId="0" borderId="54" xfId="0" applyNumberFormat="1" applyFont="1" applyBorder="1" applyAlignment="1" applyProtection="1">
      <alignment horizontal="left"/>
      <protection hidden="1"/>
    </xf>
    <xf numFmtId="0" fontId="4" fillId="0" borderId="0" xfId="0" applyFont="1" applyBorder="1" applyAlignment="1" applyProtection="1">
      <alignment/>
      <protection hidden="1"/>
    </xf>
    <xf numFmtId="2" fontId="5" fillId="0" borderId="0" xfId="0" applyNumberFormat="1" applyFont="1" applyAlignment="1" applyProtection="1">
      <alignment horizontal="center" vertical="center"/>
      <protection hidden="1"/>
    </xf>
    <xf numFmtId="182" fontId="14" fillId="0" borderId="0" xfId="0" applyNumberFormat="1" applyFont="1" applyBorder="1" applyAlignment="1" applyProtection="1">
      <alignment horizontal="left" vertical="center"/>
      <protection locked="0"/>
    </xf>
    <xf numFmtId="0" fontId="0" fillId="0" borderId="47" xfId="0" applyFont="1" applyBorder="1" applyAlignment="1" applyProtection="1">
      <alignment horizontal="center"/>
      <protection locked="0"/>
    </xf>
    <xf numFmtId="0" fontId="5" fillId="0" borderId="47" xfId="0" applyFont="1" applyBorder="1" applyAlignment="1" applyProtection="1">
      <alignment horizontal="center"/>
      <protection locked="0"/>
    </xf>
    <xf numFmtId="216" fontId="4" fillId="0" borderId="0" xfId="0" applyNumberFormat="1" applyFont="1" applyBorder="1" applyAlignment="1" applyProtection="1">
      <alignment horizontal="left"/>
      <protection hidden="1"/>
    </xf>
    <xf numFmtId="0" fontId="1" fillId="0" borderId="0" xfId="0" applyFont="1" applyBorder="1" applyAlignment="1" applyProtection="1">
      <alignment horizontal="right" vertical="center"/>
      <protection hidden="1"/>
    </xf>
    <xf numFmtId="0" fontId="0" fillId="0" borderId="51" xfId="0" applyFill="1" applyBorder="1" applyAlignment="1">
      <alignment/>
    </xf>
    <xf numFmtId="0" fontId="0" fillId="0" borderId="49" xfId="0" applyFill="1" applyBorder="1" applyAlignment="1">
      <alignment/>
    </xf>
    <xf numFmtId="0" fontId="4" fillId="0" borderId="0" xfId="0" applyFont="1" applyBorder="1" applyAlignment="1" applyProtection="1">
      <alignment horizontal="left" wrapText="1"/>
      <protection hidden="1"/>
    </xf>
    <xf numFmtId="0" fontId="100" fillId="35" borderId="34" xfId="0" applyFont="1" applyFill="1" applyBorder="1" applyAlignment="1" applyProtection="1">
      <alignment horizontal="centerContinuous" vertical="center"/>
      <protection hidden="1"/>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horizontal="justify" vertical="justify"/>
      <protection/>
    </xf>
    <xf numFmtId="0" fontId="4" fillId="33" borderId="0" xfId="0" applyFont="1" applyFill="1" applyBorder="1" applyAlignment="1" applyProtection="1">
      <alignment horizontal="justify" wrapText="1"/>
      <protection/>
    </xf>
    <xf numFmtId="0" fontId="5" fillId="0" borderId="0" xfId="54" applyFont="1">
      <alignment/>
      <protection/>
    </xf>
    <xf numFmtId="0" fontId="25" fillId="0" borderId="0" xfId="0" applyFont="1" applyFill="1" applyAlignment="1">
      <alignment/>
    </xf>
    <xf numFmtId="0" fontId="0" fillId="0" borderId="57" xfId="54" applyFont="1" applyFill="1" applyBorder="1" applyAlignment="1">
      <alignment horizontal="center" vertical="center"/>
      <protection/>
    </xf>
    <xf numFmtId="0" fontId="0" fillId="0" borderId="0" xfId="54" applyFont="1" applyFill="1">
      <alignment/>
      <protection/>
    </xf>
    <xf numFmtId="0" fontId="97" fillId="0" borderId="57" xfId="54" applyFont="1" applyFill="1" applyBorder="1" applyAlignment="1">
      <alignment horizontal="center" vertical="center"/>
      <protection/>
    </xf>
    <xf numFmtId="0" fontId="25" fillId="0" borderId="0" xfId="54" applyFont="1" applyFill="1">
      <alignment/>
      <protection/>
    </xf>
    <xf numFmtId="0" fontId="0" fillId="0" borderId="58" xfId="54" applyFont="1" applyFill="1" applyBorder="1" applyAlignment="1">
      <alignment horizontal="center" vertical="center"/>
      <protection/>
    </xf>
    <xf numFmtId="0" fontId="25" fillId="0" borderId="0" xfId="0" applyFont="1" applyBorder="1" applyAlignment="1">
      <alignment horizontal="right" vertical="center"/>
    </xf>
    <xf numFmtId="0" fontId="24" fillId="0" borderId="0" xfId="0" applyFont="1" applyBorder="1" applyAlignment="1">
      <alignment horizontal="centerContinuous" vertical="center"/>
    </xf>
    <xf numFmtId="0" fontId="25" fillId="0" borderId="0" xfId="0" applyFont="1" applyBorder="1" applyAlignment="1">
      <alignment horizontal="centerContinuous" vertical="center"/>
    </xf>
    <xf numFmtId="0" fontId="24" fillId="0" borderId="0" xfId="0" applyFont="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107" fillId="0" borderId="0" xfId="0" applyFont="1" applyBorder="1" applyAlignment="1">
      <alignment horizontal="center" vertical="center"/>
    </xf>
    <xf numFmtId="0" fontId="24" fillId="0" borderId="0" xfId="0" applyFont="1" applyBorder="1" applyAlignment="1">
      <alignment horizontal="right" vertical="center"/>
    </xf>
    <xf numFmtId="0" fontId="24" fillId="0" borderId="0" xfId="0" applyFont="1" applyFill="1" applyBorder="1" applyAlignment="1">
      <alignment horizontal="center" vertical="center"/>
    </xf>
    <xf numFmtId="0" fontId="0" fillId="0" borderId="0" xfId="0" applyNumberFormat="1" applyFont="1" applyFill="1" applyBorder="1" applyAlignment="1" applyProtection="1">
      <alignment/>
      <protection hidden="1"/>
    </xf>
    <xf numFmtId="172" fontId="0" fillId="0" borderId="0" xfId="0" applyNumberFormat="1" applyFont="1" applyFill="1" applyBorder="1" applyAlignment="1" applyProtection="1">
      <alignment/>
      <protection hidden="1"/>
    </xf>
    <xf numFmtId="0" fontId="13" fillId="33" borderId="0" xfId="0" applyFont="1" applyFill="1" applyBorder="1" applyAlignment="1" applyProtection="1">
      <alignment horizontal="center"/>
      <protection/>
    </xf>
    <xf numFmtId="0" fontId="1" fillId="34" borderId="59" xfId="56" applyFont="1" applyFill="1" applyBorder="1" applyAlignment="1">
      <alignment horizontal="center" vertical="center" wrapText="1"/>
      <protection/>
    </xf>
    <xf numFmtId="0" fontId="4" fillId="34" borderId="46" xfId="56" applyFill="1" applyBorder="1" applyAlignment="1">
      <alignment vertical="center" wrapText="1"/>
      <protection/>
    </xf>
    <xf numFmtId="0" fontId="1" fillId="34" borderId="60" xfId="56" applyFont="1" applyFill="1" applyBorder="1" applyAlignment="1">
      <alignment horizontal="center" vertical="center"/>
      <protection/>
    </xf>
    <xf numFmtId="0" fontId="1" fillId="34" borderId="61" xfId="56" applyFont="1" applyFill="1" applyBorder="1" applyAlignment="1">
      <alignment horizontal="center" vertical="center"/>
      <protection/>
    </xf>
    <xf numFmtId="0" fontId="4" fillId="33" borderId="0" xfId="56" applyFill="1" applyBorder="1" applyAlignment="1">
      <alignment horizontal="center"/>
      <protection/>
    </xf>
    <xf numFmtId="0" fontId="1" fillId="34" borderId="15" xfId="56" applyFont="1" applyFill="1" applyBorder="1" applyAlignment="1">
      <alignment horizontal="center" vertical="center"/>
      <protection/>
    </xf>
    <xf numFmtId="0" fontId="0" fillId="34" borderId="16" xfId="0" applyFill="1" applyBorder="1" applyAlignment="1">
      <alignment vertical="center"/>
    </xf>
    <xf numFmtId="0" fontId="0" fillId="34" borderId="62"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63" xfId="0" applyFill="1" applyBorder="1" applyAlignment="1">
      <alignment vertical="center"/>
    </xf>
    <xf numFmtId="0" fontId="34" fillId="34" borderId="15" xfId="56" applyFont="1" applyFill="1" applyBorder="1" applyAlignment="1">
      <alignment horizontal="center" vertical="top" wrapText="1"/>
      <protection/>
    </xf>
    <xf numFmtId="0" fontId="34" fillId="34" borderId="16" xfId="56" applyFont="1" applyFill="1" applyBorder="1" applyAlignment="1">
      <alignment horizontal="center" vertical="top" wrapText="1"/>
      <protection/>
    </xf>
    <xf numFmtId="0" fontId="34" fillId="34" borderId="64" xfId="56" applyFont="1" applyFill="1" applyBorder="1" applyAlignment="1">
      <alignment horizontal="center" vertical="top" wrapText="1"/>
      <protection/>
    </xf>
    <xf numFmtId="0" fontId="34" fillId="34" borderId="40" xfId="56" applyFont="1" applyFill="1" applyBorder="1" applyAlignment="1">
      <alignment horizontal="center" vertical="top" wrapText="1"/>
      <protection/>
    </xf>
    <xf numFmtId="0" fontId="34" fillId="34" borderId="0" xfId="56" applyFont="1" applyFill="1" applyBorder="1" applyAlignment="1">
      <alignment horizontal="center" vertical="top" wrapText="1"/>
      <protection/>
    </xf>
    <xf numFmtId="0" fontId="34" fillId="34" borderId="13" xfId="56" applyFont="1" applyFill="1" applyBorder="1" applyAlignment="1">
      <alignment horizontal="center" vertical="top" wrapText="1"/>
      <protection/>
    </xf>
    <xf numFmtId="0" fontId="34" fillId="34" borderId="44" xfId="56" applyFont="1" applyFill="1" applyBorder="1" applyAlignment="1">
      <alignment horizontal="center" vertical="top" wrapText="1"/>
      <protection/>
    </xf>
    <xf numFmtId="0" fontId="34" fillId="34" borderId="45" xfId="56" applyFont="1" applyFill="1" applyBorder="1" applyAlignment="1">
      <alignment horizontal="center" vertical="top" wrapText="1"/>
      <protection/>
    </xf>
    <xf numFmtId="0" fontId="34" fillId="34" borderId="65" xfId="56" applyFont="1" applyFill="1" applyBorder="1" applyAlignment="1">
      <alignment horizontal="center" vertical="top" wrapText="1"/>
      <protection/>
    </xf>
    <xf numFmtId="0" fontId="1" fillId="34" borderId="15" xfId="56" applyFont="1" applyFill="1" applyBorder="1" applyAlignment="1">
      <alignment horizontal="center" vertical="center" wrapText="1"/>
      <protection/>
    </xf>
    <xf numFmtId="0" fontId="1" fillId="34" borderId="16" xfId="56" applyFont="1" applyFill="1" applyBorder="1" applyAlignment="1">
      <alignment horizontal="center" vertical="center" wrapText="1"/>
      <protection/>
    </xf>
    <xf numFmtId="0" fontId="1" fillId="34" borderId="17" xfId="56" applyFont="1" applyFill="1" applyBorder="1" applyAlignment="1">
      <alignment horizontal="center" vertical="center" wrapText="1"/>
      <protection/>
    </xf>
    <xf numFmtId="0" fontId="1" fillId="34" borderId="44" xfId="56" applyFont="1" applyFill="1" applyBorder="1" applyAlignment="1">
      <alignment horizontal="center" vertical="center" wrapText="1"/>
      <protection/>
    </xf>
    <xf numFmtId="0" fontId="1" fillId="34" borderId="45" xfId="56" applyFont="1" applyFill="1" applyBorder="1" applyAlignment="1">
      <alignment horizontal="center" vertical="center" wrapText="1"/>
      <protection/>
    </xf>
    <xf numFmtId="0" fontId="1" fillId="34" borderId="66" xfId="56" applyFont="1" applyFill="1" applyBorder="1" applyAlignment="1">
      <alignment horizontal="center" vertical="center" wrapText="1"/>
      <protection/>
    </xf>
    <xf numFmtId="0" fontId="4" fillId="33" borderId="0" xfId="56" applyFont="1" applyFill="1" applyBorder="1" applyAlignment="1">
      <alignment horizontal="justify" vertical="top"/>
      <protection/>
    </xf>
    <xf numFmtId="0" fontId="4" fillId="33" borderId="0" xfId="56" applyFill="1" applyBorder="1" applyAlignment="1">
      <alignment horizontal="justify" vertical="top"/>
      <protection/>
    </xf>
    <xf numFmtId="0" fontId="0" fillId="0" borderId="0" xfId="0" applyAlignment="1">
      <alignment horizontal="justify" vertical="top"/>
    </xf>
    <xf numFmtId="0" fontId="34" fillId="34" borderId="15" xfId="56" applyFont="1" applyFill="1" applyBorder="1" applyAlignment="1">
      <alignment horizontal="center" vertical="center" wrapText="1"/>
      <protection/>
    </xf>
    <xf numFmtId="0" fontId="34" fillId="34" borderId="16" xfId="56" applyFont="1" applyFill="1" applyBorder="1" applyAlignment="1">
      <alignment horizontal="center" vertical="center" wrapText="1"/>
      <protection/>
    </xf>
    <xf numFmtId="0" fontId="34" fillId="34" borderId="17" xfId="56" applyFont="1" applyFill="1" applyBorder="1" applyAlignment="1">
      <alignment horizontal="center" vertical="center" wrapText="1"/>
      <protection/>
    </xf>
    <xf numFmtId="0" fontId="34" fillId="34" borderId="44" xfId="56" applyFont="1" applyFill="1" applyBorder="1" applyAlignment="1">
      <alignment horizontal="center" vertical="center" wrapText="1"/>
      <protection/>
    </xf>
    <xf numFmtId="0" fontId="34" fillId="34" borderId="45" xfId="56" applyFont="1" applyFill="1" applyBorder="1" applyAlignment="1">
      <alignment horizontal="center" vertical="center" wrapText="1"/>
      <protection/>
    </xf>
    <xf numFmtId="0" fontId="34" fillId="34" borderId="66" xfId="56" applyFont="1" applyFill="1" applyBorder="1" applyAlignment="1">
      <alignment horizontal="center" vertical="center" wrapText="1"/>
      <protection/>
    </xf>
    <xf numFmtId="0" fontId="13" fillId="33" borderId="67" xfId="56" applyFont="1" applyFill="1" applyBorder="1" applyAlignment="1">
      <alignment horizontal="center"/>
      <protection/>
    </xf>
    <xf numFmtId="0" fontId="13" fillId="33" borderId="0" xfId="56" applyFont="1" applyFill="1" applyBorder="1" applyAlignment="1">
      <alignment horizontal="center"/>
      <protection/>
    </xf>
    <xf numFmtId="0" fontId="1" fillId="33" borderId="0" xfId="56" applyFont="1" applyFill="1" applyBorder="1" applyAlignment="1">
      <alignment horizontal="justify" vertical="justify"/>
      <protection/>
    </xf>
    <xf numFmtId="0" fontId="15" fillId="33" borderId="0" xfId="56" applyFont="1" applyFill="1" applyBorder="1" applyAlignment="1">
      <alignment horizontal="center"/>
      <protection/>
    </xf>
    <xf numFmtId="0" fontId="13" fillId="33" borderId="0" xfId="56" applyFont="1" applyFill="1" applyBorder="1" applyAlignment="1">
      <alignment horizontal="center" vertical="justify"/>
      <protection/>
    </xf>
    <xf numFmtId="0" fontId="14" fillId="33" borderId="0" xfId="56" applyFont="1" applyFill="1" applyBorder="1" applyAlignment="1">
      <alignment horizontal="justify" vertical="justify"/>
      <protection/>
    </xf>
    <xf numFmtId="0" fontId="43" fillId="33" borderId="0" xfId="56" applyFont="1" applyFill="1" applyBorder="1" applyAlignment="1">
      <alignment horizontal="justify" vertical="justify" wrapText="1"/>
      <protection/>
    </xf>
    <xf numFmtId="0" fontId="34" fillId="33" borderId="0" xfId="56" applyFont="1" applyFill="1" applyBorder="1" applyAlignment="1">
      <alignment horizontal="justify" vertical="justify"/>
      <protection/>
    </xf>
    <xf numFmtId="0" fontId="14" fillId="33" borderId="0" xfId="56" applyFont="1" applyFill="1" applyBorder="1" applyAlignment="1">
      <alignment horizontal="justify" vertical="justify" wrapText="1"/>
      <protection/>
    </xf>
    <xf numFmtId="0" fontId="0" fillId="0" borderId="0" xfId="0" applyAlignment="1">
      <alignment horizontal="justify" vertical="justify" wrapText="1"/>
    </xf>
    <xf numFmtId="0" fontId="101" fillId="35" borderId="30" xfId="0" applyFont="1" applyFill="1" applyBorder="1" applyAlignment="1" applyProtection="1">
      <alignment horizontal="center" vertical="center"/>
      <protection hidden="1"/>
    </xf>
    <xf numFmtId="0" fontId="1" fillId="0" borderId="3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01" fillId="36" borderId="30" xfId="0" applyFont="1" applyFill="1" applyBorder="1" applyAlignment="1" applyProtection="1">
      <alignment horizontal="left" vertical="center"/>
      <protection hidden="1"/>
    </xf>
    <xf numFmtId="0" fontId="97" fillId="36" borderId="30" xfId="0" applyFont="1" applyFill="1" applyBorder="1" applyAlignment="1" applyProtection="1">
      <alignment horizontal="left" vertical="center"/>
      <protection hidden="1"/>
    </xf>
    <xf numFmtId="0" fontId="97" fillId="36" borderId="30" xfId="0" applyFont="1" applyFill="1" applyBorder="1" applyAlignment="1" applyProtection="1">
      <alignment vertical="center"/>
      <protection hidden="1"/>
    </xf>
    <xf numFmtId="0" fontId="0" fillId="0" borderId="51" xfId="0" applyFont="1" applyFill="1" applyBorder="1" applyAlignment="1" applyProtection="1">
      <alignment horizontal="left"/>
      <protection hidden="1"/>
    </xf>
    <xf numFmtId="0" fontId="0" fillId="0" borderId="52"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32"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hidden="1"/>
    </xf>
    <xf numFmtId="0" fontId="0" fillId="0" borderId="31" xfId="0" applyFont="1" applyFill="1" applyBorder="1" applyAlignment="1" applyProtection="1">
      <alignment horizontal="left" vertical="top"/>
      <protection hidden="1"/>
    </xf>
    <xf numFmtId="0" fontId="5" fillId="0" borderId="32" xfId="0" applyFont="1" applyFill="1" applyBorder="1" applyAlignment="1" applyProtection="1">
      <alignment horizontal="center" vertical="justify" wrapText="1"/>
      <protection hidden="1"/>
    </xf>
    <xf numFmtId="0" fontId="5" fillId="0" borderId="0" xfId="0" applyFont="1" applyFill="1" applyBorder="1" applyAlignment="1" applyProtection="1">
      <alignment horizontal="center" vertical="justify" wrapText="1"/>
      <protection hidden="1"/>
    </xf>
    <xf numFmtId="0" fontId="0" fillId="0" borderId="32"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31" xfId="0" applyFont="1" applyFill="1" applyBorder="1" applyAlignment="1" applyProtection="1">
      <alignment horizontal="left" vertical="top" wrapText="1"/>
      <protection hidden="1"/>
    </xf>
    <xf numFmtId="0" fontId="0" fillId="0" borderId="32"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0" borderId="31" xfId="0" applyFont="1" applyFill="1" applyBorder="1" applyAlignment="1" applyProtection="1">
      <alignment horizontal="left"/>
      <protection hidden="1"/>
    </xf>
    <xf numFmtId="0" fontId="47" fillId="0" borderId="32" xfId="0" applyFont="1" applyFill="1" applyBorder="1" applyAlignment="1" applyProtection="1">
      <alignment horizontal="left" vertical="top" wrapText="1"/>
      <protection hidden="1"/>
    </xf>
    <xf numFmtId="0" fontId="47" fillId="0" borderId="0" xfId="0" applyFont="1" applyFill="1" applyBorder="1" applyAlignment="1" applyProtection="1">
      <alignment horizontal="left" vertical="top" wrapText="1"/>
      <protection hidden="1"/>
    </xf>
    <xf numFmtId="0" fontId="47" fillId="0" borderId="31" xfId="0" applyFont="1" applyFill="1" applyBorder="1" applyAlignment="1" applyProtection="1">
      <alignment horizontal="left" vertical="top" wrapText="1"/>
      <protection hidden="1"/>
    </xf>
    <xf numFmtId="0" fontId="42" fillId="0" borderId="47" xfId="0" applyFont="1" applyFill="1" applyBorder="1" applyAlignment="1" applyProtection="1">
      <alignment horizontal="left" vertical="center" wrapText="1"/>
      <protection hidden="1"/>
    </xf>
    <xf numFmtId="0" fontId="26" fillId="0" borderId="0" xfId="0" applyFont="1" applyBorder="1" applyAlignment="1" applyProtection="1">
      <alignment horizontal="left" vertical="top" wrapText="1"/>
      <protection locked="0"/>
    </xf>
    <xf numFmtId="0" fontId="1" fillId="0" borderId="53" xfId="0" applyFont="1" applyBorder="1" applyAlignment="1" applyProtection="1">
      <alignment vertical="center"/>
      <protection hidden="1"/>
    </xf>
    <xf numFmtId="0" fontId="1" fillId="0" borderId="54" xfId="0" applyFont="1" applyBorder="1" applyAlignment="1" applyProtection="1">
      <alignment vertical="center"/>
      <protection hidden="1"/>
    </xf>
    <xf numFmtId="0" fontId="1" fillId="0" borderId="51" xfId="0" applyFont="1" applyBorder="1" applyAlignment="1" applyProtection="1">
      <alignment vertical="center"/>
      <protection hidden="1"/>
    </xf>
    <xf numFmtId="0" fontId="1" fillId="0" borderId="52" xfId="0" applyFont="1" applyBorder="1" applyAlignment="1" applyProtection="1">
      <alignment vertical="center"/>
      <protection hidden="1"/>
    </xf>
    <xf numFmtId="0" fontId="0" fillId="0" borderId="0" xfId="0" applyFont="1" applyAlignment="1" applyProtection="1">
      <alignment horizontal="justify" vertical="justify"/>
      <protection hidden="1"/>
    </xf>
    <xf numFmtId="0" fontId="0" fillId="0" borderId="0" xfId="0" applyAlignment="1" applyProtection="1">
      <alignment/>
      <protection hidden="1"/>
    </xf>
    <xf numFmtId="0" fontId="1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2" fontId="14" fillId="0" borderId="54" xfId="0" applyNumberFormat="1" applyFont="1" applyBorder="1" applyAlignment="1" applyProtection="1">
      <alignment horizontal="left" vertical="top" wrapText="1"/>
      <protection locked="0"/>
    </xf>
    <xf numFmtId="2" fontId="14" fillId="0" borderId="54" xfId="0" applyNumberFormat="1" applyFont="1" applyBorder="1" applyAlignment="1" applyProtection="1">
      <alignment horizontal="left" vertical="top" wrapText="1"/>
      <protection locked="0"/>
    </xf>
    <xf numFmtId="2" fontId="14" fillId="0" borderId="55" xfId="0" applyNumberFormat="1" applyFont="1" applyBorder="1" applyAlignment="1" applyProtection="1">
      <alignment horizontal="left" vertical="top" wrapText="1"/>
      <protection locked="0"/>
    </xf>
    <xf numFmtId="2" fontId="14" fillId="0" borderId="0" xfId="0" applyNumberFormat="1" applyFont="1" applyBorder="1" applyAlignment="1" applyProtection="1">
      <alignment horizontal="left" vertical="top" wrapText="1"/>
      <protection locked="0"/>
    </xf>
    <xf numFmtId="2" fontId="14" fillId="0" borderId="31" xfId="0" applyNumberFormat="1" applyFont="1" applyBorder="1" applyAlignment="1" applyProtection="1">
      <alignment horizontal="left" vertical="top" wrapText="1"/>
      <protection locked="0"/>
    </xf>
    <xf numFmtId="0" fontId="24" fillId="0" borderId="32" xfId="0" applyFont="1" applyBorder="1" applyAlignment="1" applyProtection="1">
      <alignment horizontal="left" vertical="top"/>
      <protection hidden="1"/>
    </xf>
    <xf numFmtId="0" fontId="24" fillId="0" borderId="0" xfId="0" applyFont="1" applyBorder="1" applyAlignment="1" applyProtection="1">
      <alignment horizontal="left" vertical="top"/>
      <protection hidden="1"/>
    </xf>
    <xf numFmtId="2" fontId="24" fillId="0" borderId="53" xfId="0" applyNumberFormat="1" applyFont="1" applyBorder="1" applyAlignment="1" applyProtection="1">
      <alignment horizontal="left" vertical="top"/>
      <protection hidden="1"/>
    </xf>
    <xf numFmtId="2" fontId="24" fillId="0" borderId="54" xfId="0" applyNumberFormat="1" applyFont="1" applyBorder="1" applyAlignment="1" applyProtection="1">
      <alignment horizontal="left" vertical="top"/>
      <protection hidden="1"/>
    </xf>
    <xf numFmtId="0" fontId="24" fillId="0" borderId="0" xfId="0" applyFont="1" applyBorder="1" applyAlignment="1" applyProtection="1">
      <alignment horizontal="right"/>
      <protection hidden="1"/>
    </xf>
    <xf numFmtId="0" fontId="0" fillId="0" borderId="0" xfId="0" applyFont="1" applyAlignment="1" applyProtection="1">
      <alignment horizontal="justify" vertical="top" wrapText="1"/>
      <protection hidden="1"/>
    </xf>
    <xf numFmtId="0" fontId="26" fillId="0" borderId="54" xfId="0" applyFont="1" applyBorder="1" applyAlignment="1" applyProtection="1">
      <alignment vertical="center"/>
      <protection locked="0"/>
    </xf>
    <xf numFmtId="0" fontId="26" fillId="0" borderId="0" xfId="0" applyFont="1" applyBorder="1" applyAlignment="1" applyProtection="1">
      <alignment vertical="center"/>
      <protection locked="0"/>
    </xf>
    <xf numFmtId="49" fontId="14" fillId="0" borderId="0" xfId="0" applyNumberFormat="1" applyFont="1" applyBorder="1" applyAlignment="1" applyProtection="1">
      <alignment horizontal="left" vertical="top"/>
      <protection locked="0"/>
    </xf>
    <xf numFmtId="49" fontId="14" fillId="0" borderId="0" xfId="0" applyNumberFormat="1" applyFont="1" applyBorder="1" applyAlignment="1" applyProtection="1">
      <alignment horizontal="left" vertical="top"/>
      <protection locked="0"/>
    </xf>
    <xf numFmtId="0" fontId="26" fillId="0" borderId="52" xfId="0" applyFont="1" applyBorder="1" applyAlignment="1" applyProtection="1">
      <alignment vertical="center"/>
      <protection locked="0"/>
    </xf>
    <xf numFmtId="2" fontId="24" fillId="0" borderId="53" xfId="0" applyNumberFormat="1" applyFont="1" applyBorder="1" applyAlignment="1" applyProtection="1">
      <alignment horizontal="left" vertical="top"/>
      <protection hidden="1"/>
    </xf>
    <xf numFmtId="0" fontId="24" fillId="0" borderId="32" xfId="0" applyFont="1" applyBorder="1" applyAlignment="1" applyProtection="1">
      <alignment horizontal="left"/>
      <protection hidden="1"/>
    </xf>
    <xf numFmtId="0" fontId="24" fillId="0" borderId="0" xfId="0" applyFont="1" applyBorder="1" applyAlignment="1" applyProtection="1">
      <alignment horizontal="left"/>
      <protection hidden="1"/>
    </xf>
    <xf numFmtId="2" fontId="35" fillId="0" borderId="54" xfId="0" applyNumberFormat="1" applyFont="1" applyBorder="1" applyAlignment="1" applyProtection="1">
      <alignment horizontal="left"/>
      <protection hidden="1"/>
    </xf>
    <xf numFmtId="2" fontId="35" fillId="0" borderId="55" xfId="0" applyNumberFormat="1" applyFont="1" applyBorder="1" applyAlignment="1" applyProtection="1">
      <alignment horizontal="left"/>
      <protection hidden="1"/>
    </xf>
    <xf numFmtId="0" fontId="36" fillId="0" borderId="0" xfId="0" applyFont="1" applyBorder="1" applyAlignment="1" applyProtection="1">
      <alignment horizontal="left"/>
      <protection hidden="1"/>
    </xf>
    <xf numFmtId="0" fontId="36" fillId="0" borderId="31" xfId="0" applyFont="1" applyBorder="1" applyAlignment="1" applyProtection="1">
      <alignment horizontal="left"/>
      <protection hidden="1"/>
    </xf>
    <xf numFmtId="0" fontId="36" fillId="0" borderId="52" xfId="0" applyFont="1" applyBorder="1" applyAlignment="1" applyProtection="1">
      <alignment horizontal="left"/>
      <protection hidden="1"/>
    </xf>
    <xf numFmtId="0" fontId="36" fillId="0" borderId="49" xfId="0" applyFont="1" applyBorder="1" applyAlignment="1" applyProtection="1">
      <alignment horizontal="left"/>
      <protection hidden="1"/>
    </xf>
    <xf numFmtId="2" fontId="4" fillId="0" borderId="54" xfId="0" applyNumberFormat="1" applyFont="1" applyBorder="1" applyAlignment="1" applyProtection="1">
      <alignment horizontal="left" vertical="top" wrapText="1"/>
      <protection hidden="1"/>
    </xf>
    <xf numFmtId="2" fontId="4" fillId="0" borderId="55" xfId="0" applyNumberFormat="1" applyFont="1" applyBorder="1" applyAlignment="1" applyProtection="1">
      <alignment horizontal="left" vertical="top" wrapText="1"/>
      <protection hidden="1"/>
    </xf>
    <xf numFmtId="2" fontId="4" fillId="0" borderId="0" xfId="0" applyNumberFormat="1" applyFont="1" applyBorder="1" applyAlignment="1" applyProtection="1">
      <alignment horizontal="left" vertical="top" wrapText="1"/>
      <protection hidden="1"/>
    </xf>
    <xf numFmtId="2" fontId="4" fillId="0" borderId="31" xfId="0" applyNumberFormat="1" applyFont="1" applyBorder="1" applyAlignment="1" applyProtection="1">
      <alignment horizontal="left" vertical="top" wrapText="1"/>
      <protection hidden="1"/>
    </xf>
    <xf numFmtId="182" fontId="4" fillId="0" borderId="0" xfId="0" applyNumberFormat="1" applyFont="1" applyBorder="1" applyAlignment="1" applyProtection="1">
      <alignment horizontal="left"/>
      <protection hidden="1"/>
    </xf>
    <xf numFmtId="182" fontId="4" fillId="0" borderId="31" xfId="0" applyNumberFormat="1" applyFont="1" applyBorder="1" applyAlignment="1" applyProtection="1">
      <alignment horizontal="left"/>
      <protection hidden="1"/>
    </xf>
    <xf numFmtId="0" fontId="0" fillId="0" borderId="34" xfId="0" applyBorder="1" applyAlignment="1" applyProtection="1">
      <alignment horizontal="left"/>
      <protection hidden="1"/>
    </xf>
    <xf numFmtId="0" fontId="0" fillId="0" borderId="36" xfId="0" applyBorder="1" applyAlignment="1" applyProtection="1">
      <alignment horizontal="left"/>
      <protection hidden="1"/>
    </xf>
    <xf numFmtId="0" fontId="0" fillId="0" borderId="0" xfId="0" applyFont="1" applyBorder="1" applyAlignment="1" applyProtection="1">
      <alignment horizontal="left" vertical="top" wrapText="1"/>
      <protection hidden="1"/>
    </xf>
    <xf numFmtId="0" fontId="0" fillId="0" borderId="31" xfId="0" applyFont="1" applyBorder="1" applyAlignment="1" applyProtection="1">
      <alignment horizontal="left" vertical="top" wrapText="1"/>
      <protection hidden="1"/>
    </xf>
    <xf numFmtId="0" fontId="0" fillId="0" borderId="52" xfId="0" applyFont="1" applyBorder="1" applyAlignment="1" applyProtection="1">
      <alignment horizontal="left" vertical="top" wrapText="1"/>
      <protection hidden="1"/>
    </xf>
    <xf numFmtId="0" fontId="0" fillId="0" borderId="49" xfId="0" applyFont="1" applyBorder="1" applyAlignment="1" applyProtection="1">
      <alignment horizontal="left" vertical="top" wrapText="1"/>
      <protection hidden="1"/>
    </xf>
    <xf numFmtId="0" fontId="100" fillId="35" borderId="30" xfId="0" applyFont="1" applyFill="1" applyBorder="1" applyAlignment="1">
      <alignment horizontal="center" vertical="center" wrapText="1"/>
    </xf>
    <xf numFmtId="0" fontId="0" fillId="0" borderId="34" xfId="0" applyFont="1" applyBorder="1" applyAlignment="1" applyProtection="1">
      <alignment horizontal="left"/>
      <protection hidden="1"/>
    </xf>
    <xf numFmtId="0" fontId="0" fillId="0" borderId="36" xfId="0" applyFont="1" applyBorder="1" applyAlignment="1" applyProtection="1">
      <alignment horizontal="left"/>
      <protection hidden="1"/>
    </xf>
    <xf numFmtId="0" fontId="100" fillId="35" borderId="50" xfId="0" applyFont="1" applyFill="1" applyBorder="1" applyAlignment="1" applyProtection="1">
      <alignment horizontal="center" vertical="center" wrapText="1"/>
      <protection/>
    </xf>
    <xf numFmtId="0" fontId="100" fillId="35" borderId="47" xfId="0" applyFont="1" applyFill="1" applyBorder="1" applyAlignment="1" applyProtection="1">
      <alignment horizontal="center" vertical="center" wrapText="1"/>
      <protection/>
    </xf>
    <xf numFmtId="10" fontId="100" fillId="35" borderId="3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00" fillId="35" borderId="30" xfId="0" applyFont="1" applyFill="1" applyBorder="1" applyAlignment="1" applyProtection="1">
      <alignment horizontal="center" vertical="center"/>
      <protection/>
    </xf>
    <xf numFmtId="0" fontId="4" fillId="0" borderId="0" xfId="0" applyFont="1" applyBorder="1" applyAlignment="1" applyProtection="1">
      <alignment horizontal="left" vertical="top" wrapText="1"/>
      <protection hidden="1"/>
    </xf>
    <xf numFmtId="0" fontId="4" fillId="0" borderId="31" xfId="0" applyFont="1" applyBorder="1" applyAlignment="1" applyProtection="1">
      <alignment horizontal="left" vertical="top" wrapText="1"/>
      <protection hidden="1"/>
    </xf>
    <xf numFmtId="0" fontId="4" fillId="0" borderId="52" xfId="0" applyFont="1" applyBorder="1" applyAlignment="1" applyProtection="1">
      <alignment horizontal="left" vertical="top" wrapText="1"/>
      <protection hidden="1"/>
    </xf>
    <xf numFmtId="0" fontId="4" fillId="0" borderId="49" xfId="0" applyFont="1" applyBorder="1" applyAlignment="1" applyProtection="1">
      <alignment horizontal="left" vertical="top" wrapText="1"/>
      <protection hidden="1"/>
    </xf>
    <xf numFmtId="2" fontId="4" fillId="0" borderId="32" xfId="0" applyNumberFormat="1" applyFont="1" applyBorder="1" applyAlignment="1" applyProtection="1">
      <alignment horizontal="left" vertical="center"/>
      <protection hidden="1"/>
    </xf>
    <xf numFmtId="2" fontId="4" fillId="0" borderId="0" xfId="0" applyNumberFormat="1" applyFont="1" applyBorder="1" applyAlignment="1" applyProtection="1">
      <alignment horizontal="left" vertical="center"/>
      <protection hidden="1"/>
    </xf>
    <xf numFmtId="2" fontId="4" fillId="0" borderId="31" xfId="0" applyNumberFormat="1" applyFont="1" applyBorder="1" applyAlignment="1" applyProtection="1">
      <alignment horizontal="left" vertical="center"/>
      <protection hidden="1"/>
    </xf>
    <xf numFmtId="0" fontId="4" fillId="0" borderId="32"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31" xfId="0" applyFont="1" applyBorder="1" applyAlignment="1" applyProtection="1">
      <alignment horizontal="left" vertical="center"/>
      <protection hidden="1"/>
    </xf>
    <xf numFmtId="0" fontId="97" fillId="35" borderId="30" xfId="0" applyFont="1" applyFill="1" applyBorder="1" applyAlignment="1">
      <alignment horizontal="center" vertical="center"/>
    </xf>
    <xf numFmtId="0" fontId="97" fillId="35" borderId="47" xfId="0" applyFont="1" applyFill="1" applyBorder="1" applyAlignment="1">
      <alignment vertical="center"/>
    </xf>
    <xf numFmtId="2" fontId="1" fillId="0" borderId="53" xfId="0" applyNumberFormat="1" applyFont="1" applyBorder="1" applyAlignment="1" applyProtection="1">
      <alignment horizontal="left"/>
      <protection hidden="1"/>
    </xf>
    <xf numFmtId="2" fontId="1" fillId="0" borderId="54" xfId="0" applyNumberFormat="1" applyFont="1" applyBorder="1" applyAlignment="1" applyProtection="1">
      <alignment horizontal="left"/>
      <protection hidden="1"/>
    </xf>
    <xf numFmtId="49" fontId="4" fillId="0" borderId="32"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49" fontId="4" fillId="0" borderId="32"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0" fillId="0" borderId="32" xfId="0" applyFont="1" applyBorder="1" applyAlignment="1" applyProtection="1">
      <alignment horizontal="center"/>
      <protection hidden="1"/>
    </xf>
    <xf numFmtId="0" fontId="0" fillId="0" borderId="31" xfId="0" applyFont="1" applyBorder="1" applyAlignment="1" applyProtection="1">
      <alignment horizontal="center"/>
      <protection hidden="1"/>
    </xf>
    <xf numFmtId="0" fontId="5" fillId="0" borderId="32" xfId="0" applyFont="1" applyBorder="1" applyAlignment="1" applyProtection="1">
      <alignment horizontal="center"/>
      <protection hidden="1"/>
    </xf>
    <xf numFmtId="0" fontId="5" fillId="0" borderId="31" xfId="0" applyFont="1" applyBorder="1" applyAlignment="1" applyProtection="1">
      <alignment horizontal="center"/>
      <protection hidden="1"/>
    </xf>
    <xf numFmtId="0" fontId="4" fillId="0" borderId="32" xfId="0" applyFont="1" applyBorder="1" applyAlignment="1" applyProtection="1">
      <alignment horizontal="left" vertical="top" wrapText="1"/>
      <protection hidden="1"/>
    </xf>
    <xf numFmtId="2" fontId="4" fillId="0" borderId="32" xfId="0" applyNumberFormat="1" applyFont="1" applyBorder="1" applyAlignment="1" applyProtection="1">
      <alignment horizontal="left" vertical="center" wrapText="1"/>
      <protection hidden="1"/>
    </xf>
    <xf numFmtId="2" fontId="4" fillId="0" borderId="0" xfId="0" applyNumberFormat="1" applyFont="1" applyBorder="1" applyAlignment="1" applyProtection="1">
      <alignment horizontal="left" vertical="center" wrapText="1"/>
      <protection hidden="1"/>
    </xf>
    <xf numFmtId="2" fontId="4" fillId="0" borderId="31" xfId="0" applyNumberFormat="1" applyFont="1" applyBorder="1" applyAlignment="1" applyProtection="1">
      <alignment horizontal="left" vertical="center" wrapText="1"/>
      <protection hidden="1"/>
    </xf>
    <xf numFmtId="0" fontId="1" fillId="0" borderId="32" xfId="0" applyFont="1" applyBorder="1" applyAlignment="1" applyProtection="1">
      <alignment horizontal="left"/>
      <protection hidden="1"/>
    </xf>
    <xf numFmtId="0" fontId="1" fillId="0" borderId="0" xfId="0" applyFont="1" applyBorder="1" applyAlignment="1" applyProtection="1">
      <alignment horizontal="left"/>
      <protection hidden="1"/>
    </xf>
    <xf numFmtId="0" fontId="0" fillId="0" borderId="35" xfId="0" applyFont="1" applyFill="1" applyBorder="1" applyAlignment="1" applyProtection="1">
      <alignment horizontal="left" vertical="center"/>
      <protection hidden="1"/>
    </xf>
    <xf numFmtId="0" fontId="0" fillId="0" borderId="36" xfId="0" applyFont="1" applyFill="1" applyBorder="1" applyAlignment="1" applyProtection="1">
      <alignment horizontal="left" vertical="center"/>
      <protection hidden="1"/>
    </xf>
    <xf numFmtId="0" fontId="0" fillId="0" borderId="36" xfId="0" applyFont="1" applyFill="1" applyBorder="1" applyAlignment="1">
      <alignment horizontal="left" vertical="center"/>
    </xf>
    <xf numFmtId="0" fontId="100" fillId="35" borderId="30" xfId="0" applyFont="1" applyFill="1" applyBorder="1" applyAlignment="1" applyProtection="1">
      <alignment horizontal="center" vertical="center" wrapText="1"/>
      <protection/>
    </xf>
    <xf numFmtId="0" fontId="97" fillId="35" borderId="47" xfId="0" applyFont="1" applyFill="1" applyBorder="1" applyAlignment="1">
      <alignment horizontal="center" vertical="center"/>
    </xf>
    <xf numFmtId="15" fontId="100" fillId="35" borderId="30" xfId="0" applyNumberFormat="1" applyFont="1" applyFill="1" applyBorder="1" applyAlignment="1" applyProtection="1">
      <alignment horizontal="center" vertical="center"/>
      <protection hidden="1"/>
    </xf>
    <xf numFmtId="172" fontId="100" fillId="35" borderId="30" xfId="0" applyNumberFormat="1" applyFont="1" applyFill="1" applyBorder="1" applyAlignment="1" applyProtection="1">
      <alignment horizontal="center" vertical="center"/>
      <protection hidden="1"/>
    </xf>
    <xf numFmtId="0" fontId="100" fillId="35" borderId="47" xfId="0" applyFont="1" applyFill="1" applyBorder="1" applyAlignment="1" applyProtection="1">
      <alignment horizontal="center" vertical="center" wrapText="1"/>
      <protection hidden="1"/>
    </xf>
    <xf numFmtId="0" fontId="97" fillId="35" borderId="48" xfId="0" applyFont="1" applyFill="1" applyBorder="1" applyAlignment="1" applyProtection="1">
      <alignment horizontal="center" vertical="center"/>
      <protection hidden="1"/>
    </xf>
    <xf numFmtId="0" fontId="100" fillId="35" borderId="30" xfId="0" applyFont="1" applyFill="1" applyBorder="1" applyAlignment="1">
      <alignment horizontal="center" vertical="center"/>
    </xf>
    <xf numFmtId="0" fontId="97" fillId="35" borderId="30" xfId="0" applyFont="1" applyFill="1" applyBorder="1" applyAlignment="1">
      <alignment/>
    </xf>
    <xf numFmtId="0" fontId="0" fillId="0" borderId="52" xfId="0" applyFont="1" applyFill="1" applyBorder="1" applyAlignment="1" applyProtection="1">
      <alignment horizontal="left" vertical="center"/>
      <protection hidden="1"/>
    </xf>
    <xf numFmtId="0" fontId="0" fillId="0" borderId="49" xfId="0" applyFont="1" applyFill="1" applyBorder="1" applyAlignment="1" applyProtection="1">
      <alignment horizontal="left" vertical="center"/>
      <protection hidden="1"/>
    </xf>
    <xf numFmtId="182" fontId="4" fillId="0" borderId="0" xfId="0" applyNumberFormat="1" applyFont="1" applyBorder="1" applyAlignment="1" applyProtection="1">
      <alignment horizontal="left" vertical="center"/>
      <protection hidden="1"/>
    </xf>
    <xf numFmtId="182" fontId="4" fillId="0" borderId="31" xfId="0" applyNumberFormat="1" applyFont="1" applyBorder="1" applyAlignment="1" applyProtection="1">
      <alignment horizontal="left" vertical="center"/>
      <protection hidden="1"/>
    </xf>
    <xf numFmtId="216" fontId="4" fillId="0" borderId="0" xfId="0" applyNumberFormat="1" applyFont="1" applyBorder="1" applyAlignment="1" applyProtection="1">
      <alignment horizontal="left" vertical="center"/>
      <protection hidden="1"/>
    </xf>
    <xf numFmtId="216" fontId="4" fillId="0" borderId="31" xfId="0" applyNumberFormat="1" applyFont="1" applyBorder="1" applyAlignment="1" applyProtection="1">
      <alignment horizontal="left" vertical="center"/>
      <protection hidden="1"/>
    </xf>
    <xf numFmtId="182" fontId="4" fillId="0" borderId="0" xfId="0" applyNumberFormat="1" applyFont="1" applyBorder="1" applyAlignment="1" applyProtection="1">
      <alignment horizontal="left" vertical="center" wrapText="1"/>
      <protection hidden="1"/>
    </xf>
    <xf numFmtId="0" fontId="4" fillId="0" borderId="51" xfId="0" applyFont="1" applyBorder="1" applyAlignment="1" applyProtection="1">
      <alignment horizontal="left" vertical="center"/>
      <protection hidden="1"/>
    </xf>
    <xf numFmtId="0" fontId="4" fillId="0" borderId="52" xfId="0" applyFont="1" applyBorder="1" applyAlignment="1" applyProtection="1">
      <alignment horizontal="left" vertical="center"/>
      <protection hidden="1"/>
    </xf>
    <xf numFmtId="0" fontId="4" fillId="0" borderId="49" xfId="0" applyFont="1" applyBorder="1" applyAlignment="1" applyProtection="1">
      <alignment horizontal="left" vertical="center"/>
      <protection hidden="1"/>
    </xf>
    <xf numFmtId="0" fontId="25" fillId="0" borderId="0" xfId="0" applyFont="1" applyAlignment="1">
      <alignment horizontal="justify" vertical="top" wrapText="1"/>
    </xf>
    <xf numFmtId="0" fontId="101" fillId="37" borderId="0" xfId="0" applyFont="1" applyFill="1" applyBorder="1" applyAlignment="1">
      <alignment horizontal="center" vertical="center"/>
    </xf>
    <xf numFmtId="0" fontId="25" fillId="0" borderId="0" xfId="0" applyFont="1" applyBorder="1" applyAlignment="1">
      <alignment horizontal="center" vertical="center"/>
    </xf>
    <xf numFmtId="0" fontId="100" fillId="35" borderId="68" xfId="54" applyFont="1" applyFill="1" applyBorder="1" applyAlignment="1">
      <alignment horizontal="center" vertical="center"/>
      <protection/>
    </xf>
    <xf numFmtId="0" fontId="100" fillId="35" borderId="69" xfId="54" applyFont="1" applyFill="1" applyBorder="1" applyAlignment="1">
      <alignment horizontal="center" vertical="center"/>
      <protection/>
    </xf>
    <xf numFmtId="0" fontId="100" fillId="35" borderId="70" xfId="54" applyFont="1" applyFill="1" applyBorder="1" applyAlignment="1">
      <alignment horizontal="center" vertical="center"/>
      <protection/>
    </xf>
    <xf numFmtId="216" fontId="1" fillId="0" borderId="0" xfId="0" applyNumberFormat="1" applyFont="1" applyBorder="1" applyAlignment="1">
      <alignment horizontal="center" vertical="center"/>
    </xf>
    <xf numFmtId="0" fontId="24" fillId="38" borderId="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4" xfId="55"/>
    <cellStyle name="Normal_AFASAR 4.1c"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40</xdr:row>
      <xdr:rowOff>66675</xdr:rowOff>
    </xdr:from>
    <xdr:to>
      <xdr:col>2</xdr:col>
      <xdr:colOff>28575</xdr:colOff>
      <xdr:row>44</xdr:row>
      <xdr:rowOff>9525</xdr:rowOff>
    </xdr:to>
    <xdr:sp>
      <xdr:nvSpPr>
        <xdr:cNvPr id="1" name="AutoShape 39"/>
        <xdr:cNvSpPr>
          <a:spLocks/>
        </xdr:cNvSpPr>
      </xdr:nvSpPr>
      <xdr:spPr>
        <a:xfrm>
          <a:off x="1381125" y="7972425"/>
          <a:ext cx="8572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76200</xdr:colOff>
      <xdr:row>1</xdr:row>
      <xdr:rowOff>19050</xdr:rowOff>
    </xdr:from>
    <xdr:to>
      <xdr:col>7</xdr:col>
      <xdr:colOff>933450</xdr:colOff>
      <xdr:row>7</xdr:row>
      <xdr:rowOff>47625</xdr:rowOff>
    </xdr:to>
    <xdr:pic>
      <xdr:nvPicPr>
        <xdr:cNvPr id="2" name="1 Imagen"/>
        <xdr:cNvPicPr preferRelativeResize="1">
          <a:picLocks noChangeAspect="1"/>
        </xdr:cNvPicPr>
      </xdr:nvPicPr>
      <xdr:blipFill>
        <a:blip r:embed="rId1"/>
        <a:srcRect l="25088" t="5952" r="25979" b="5224"/>
        <a:stretch>
          <a:fillRect/>
        </a:stretch>
      </xdr:blipFill>
      <xdr:spPr>
        <a:xfrm>
          <a:off x="5915025" y="180975"/>
          <a:ext cx="8572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85725</xdr:rowOff>
    </xdr:from>
    <xdr:to>
      <xdr:col>8</xdr:col>
      <xdr:colOff>962025</xdr:colOff>
      <xdr:row>6</xdr:row>
      <xdr:rowOff>142875</xdr:rowOff>
    </xdr:to>
    <xdr:pic>
      <xdr:nvPicPr>
        <xdr:cNvPr id="1" name="2 Imagen"/>
        <xdr:cNvPicPr preferRelativeResize="1">
          <a:picLocks noChangeAspect="1"/>
        </xdr:cNvPicPr>
      </xdr:nvPicPr>
      <xdr:blipFill>
        <a:blip r:embed="rId1"/>
        <a:srcRect l="25088" t="5952" r="25979" b="5224"/>
        <a:stretch>
          <a:fillRect/>
        </a:stretch>
      </xdr:blipFill>
      <xdr:spPr>
        <a:xfrm>
          <a:off x="6124575" y="85725"/>
          <a:ext cx="8572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47625</xdr:rowOff>
    </xdr:from>
    <xdr:to>
      <xdr:col>9</xdr:col>
      <xdr:colOff>476250</xdr:colOff>
      <xdr:row>5</xdr:row>
      <xdr:rowOff>19050</xdr:rowOff>
    </xdr:to>
    <xdr:pic>
      <xdr:nvPicPr>
        <xdr:cNvPr id="1" name="3 Imagen"/>
        <xdr:cNvPicPr preferRelativeResize="1">
          <a:picLocks noChangeAspect="1"/>
        </xdr:cNvPicPr>
      </xdr:nvPicPr>
      <xdr:blipFill>
        <a:blip r:embed="rId1"/>
        <a:srcRect l="25088" t="5952" r="25979" b="5224"/>
        <a:stretch>
          <a:fillRect/>
        </a:stretch>
      </xdr:blipFill>
      <xdr:spPr>
        <a:xfrm>
          <a:off x="6505575" y="47625"/>
          <a:ext cx="790575" cy="933450"/>
        </a:xfrm>
        <a:prstGeom prst="rect">
          <a:avLst/>
        </a:prstGeom>
        <a:noFill/>
        <a:ln w="9525" cmpd="sng">
          <a:noFill/>
        </a:ln>
      </xdr:spPr>
    </xdr:pic>
    <xdr:clientData/>
  </xdr:twoCellAnchor>
  <xdr:twoCellAnchor editAs="oneCell">
    <xdr:from>
      <xdr:col>19</xdr:col>
      <xdr:colOff>390525</xdr:colOff>
      <xdr:row>0</xdr:row>
      <xdr:rowOff>47625</xdr:rowOff>
    </xdr:from>
    <xdr:to>
      <xdr:col>20</xdr:col>
      <xdr:colOff>342900</xdr:colOff>
      <xdr:row>5</xdr:row>
      <xdr:rowOff>19050</xdr:rowOff>
    </xdr:to>
    <xdr:pic>
      <xdr:nvPicPr>
        <xdr:cNvPr id="2" name="4 Imagen"/>
        <xdr:cNvPicPr preferRelativeResize="1">
          <a:picLocks noChangeAspect="1"/>
        </xdr:cNvPicPr>
      </xdr:nvPicPr>
      <xdr:blipFill>
        <a:blip r:embed="rId1"/>
        <a:srcRect l="25088" t="5952" r="25979" b="5224"/>
        <a:stretch>
          <a:fillRect/>
        </a:stretch>
      </xdr:blipFill>
      <xdr:spPr>
        <a:xfrm>
          <a:off x="14316075" y="47625"/>
          <a:ext cx="79057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xdr:row>
      <xdr:rowOff>114300</xdr:rowOff>
    </xdr:from>
    <xdr:to>
      <xdr:col>9</xdr:col>
      <xdr:colOff>123825</xdr:colOff>
      <xdr:row>3</xdr:row>
      <xdr:rowOff>0</xdr:rowOff>
    </xdr:to>
    <xdr:pic>
      <xdr:nvPicPr>
        <xdr:cNvPr id="1" name="2 Imagen"/>
        <xdr:cNvPicPr preferRelativeResize="1">
          <a:picLocks noChangeAspect="1"/>
        </xdr:cNvPicPr>
      </xdr:nvPicPr>
      <xdr:blipFill>
        <a:blip r:embed="rId1"/>
        <a:srcRect l="15147" t="-1867" r="16476" b="43896"/>
        <a:stretch>
          <a:fillRect/>
        </a:stretch>
      </xdr:blipFill>
      <xdr:spPr>
        <a:xfrm>
          <a:off x="2247900" y="200025"/>
          <a:ext cx="962025" cy="390525"/>
        </a:xfrm>
        <a:prstGeom prst="rect">
          <a:avLst/>
        </a:prstGeom>
        <a:noFill/>
        <a:ln w="9525" cmpd="sng">
          <a:noFill/>
        </a:ln>
      </xdr:spPr>
    </xdr:pic>
    <xdr:clientData/>
  </xdr:twoCellAnchor>
  <xdr:twoCellAnchor editAs="oneCell">
    <xdr:from>
      <xdr:col>25</xdr:col>
      <xdr:colOff>295275</xdr:colOff>
      <xdr:row>0</xdr:row>
      <xdr:rowOff>19050</xdr:rowOff>
    </xdr:from>
    <xdr:to>
      <xdr:col>27</xdr:col>
      <xdr:colOff>123825</xdr:colOff>
      <xdr:row>3</xdr:row>
      <xdr:rowOff>123825</xdr:rowOff>
    </xdr:to>
    <xdr:pic>
      <xdr:nvPicPr>
        <xdr:cNvPr id="2" name="3 Imagen"/>
        <xdr:cNvPicPr preferRelativeResize="1">
          <a:picLocks noChangeAspect="1"/>
        </xdr:cNvPicPr>
      </xdr:nvPicPr>
      <xdr:blipFill>
        <a:blip r:embed="rId2"/>
        <a:srcRect l="25088" t="5952" r="25979" b="5224"/>
        <a:stretch>
          <a:fillRect/>
        </a:stretch>
      </xdr:blipFill>
      <xdr:spPr>
        <a:xfrm>
          <a:off x="9134475" y="19050"/>
          <a:ext cx="590550" cy="695325"/>
        </a:xfrm>
        <a:prstGeom prst="rect">
          <a:avLst/>
        </a:prstGeom>
        <a:noFill/>
        <a:ln w="9525" cmpd="sng">
          <a:noFill/>
        </a:ln>
      </xdr:spPr>
    </xdr:pic>
    <xdr:clientData/>
  </xdr:twoCellAnchor>
  <xdr:twoCellAnchor editAs="oneCell">
    <xdr:from>
      <xdr:col>3</xdr:col>
      <xdr:colOff>0</xdr:colOff>
      <xdr:row>53</xdr:row>
      <xdr:rowOff>0</xdr:rowOff>
    </xdr:from>
    <xdr:to>
      <xdr:col>20</xdr:col>
      <xdr:colOff>171450</xdr:colOff>
      <xdr:row>80</xdr:row>
      <xdr:rowOff>142875</xdr:rowOff>
    </xdr:to>
    <xdr:pic>
      <xdr:nvPicPr>
        <xdr:cNvPr id="3" name="Imagen 3"/>
        <xdr:cNvPicPr preferRelativeResize="1">
          <a:picLocks noChangeAspect="1"/>
        </xdr:cNvPicPr>
      </xdr:nvPicPr>
      <xdr:blipFill>
        <a:blip r:embed="rId3"/>
        <a:stretch>
          <a:fillRect/>
        </a:stretch>
      </xdr:blipFill>
      <xdr:spPr>
        <a:xfrm>
          <a:off x="971550" y="7896225"/>
          <a:ext cx="6305550" cy="425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tabColor rgb="FF00B050"/>
    <pageSetUpPr fitToPage="1"/>
  </sheetPr>
  <dimension ref="A1:CY49"/>
  <sheetViews>
    <sheetView showGridLines="0" zoomScale="85" zoomScaleNormal="85" zoomScaleSheetLayoutView="115" zoomScalePageLayoutView="0" workbookViewId="0" topLeftCell="A43">
      <selection activeCell="B6" sqref="B6"/>
    </sheetView>
  </sheetViews>
  <sheetFormatPr defaultColWidth="0" defaultRowHeight="11.25"/>
  <cols>
    <col min="1" max="1" width="2.66015625" style="0" customWidth="1"/>
    <col min="2" max="2" width="121.66015625" style="0" customWidth="1"/>
    <col min="3" max="3" width="2.66015625" style="0" customWidth="1"/>
    <col min="4" max="4" width="8" style="0" hidden="1" customWidth="1"/>
    <col min="5" max="10" width="0" style="0" hidden="1" customWidth="1"/>
    <col min="11" max="11" width="9.66015625" style="0" hidden="1" customWidth="1"/>
    <col min="12" max="45" width="0" style="16" hidden="1" customWidth="1"/>
    <col min="46" max="16384" width="0" style="0" hidden="1" customWidth="1"/>
  </cols>
  <sheetData>
    <row r="1" ht="9.75">
      <c r="B1" s="160"/>
    </row>
    <row r="2" spans="1:11" ht="15">
      <c r="A2" s="111"/>
      <c r="B2" s="146" t="s">
        <v>117</v>
      </c>
      <c r="C2" s="146"/>
      <c r="D2" s="146"/>
      <c r="E2" s="146"/>
      <c r="F2" s="146"/>
      <c r="G2" s="146"/>
      <c r="H2" s="146"/>
      <c r="I2" s="146"/>
      <c r="J2" s="146"/>
      <c r="K2" s="146"/>
    </row>
    <row r="3" spans="1:11" ht="12" customHeight="1">
      <c r="A3" s="112"/>
      <c r="B3" s="151"/>
      <c r="C3" s="151"/>
      <c r="D3" s="151"/>
      <c r="E3" s="151"/>
      <c r="F3" s="151"/>
      <c r="G3" s="151"/>
      <c r="H3" s="151"/>
      <c r="I3" s="151"/>
      <c r="J3" s="151"/>
      <c r="K3" s="151"/>
    </row>
    <row r="4" spans="1:11" ht="13.5" customHeight="1">
      <c r="A4" s="112"/>
      <c r="B4" s="159" t="s">
        <v>244</v>
      </c>
      <c r="C4" s="113"/>
      <c r="D4" s="113"/>
      <c r="E4" s="113"/>
      <c r="F4" s="114"/>
      <c r="G4" s="115"/>
      <c r="H4" s="115"/>
      <c r="I4" s="115"/>
      <c r="J4" s="115"/>
      <c r="K4" s="115"/>
    </row>
    <row r="5" spans="1:11" ht="13.5" customHeight="1">
      <c r="A5" s="112"/>
      <c r="B5" s="159"/>
      <c r="C5" s="113"/>
      <c r="D5" s="113"/>
      <c r="E5" s="113"/>
      <c r="F5" s="114"/>
      <c r="G5" s="115"/>
      <c r="H5" s="115"/>
      <c r="I5" s="115"/>
      <c r="J5" s="115"/>
      <c r="K5" s="115"/>
    </row>
    <row r="6" spans="1:11" ht="56.25" customHeight="1">
      <c r="A6" s="117"/>
      <c r="B6" s="148" t="s">
        <v>120</v>
      </c>
      <c r="C6" s="148"/>
      <c r="D6" s="148"/>
      <c r="E6" s="148"/>
      <c r="F6" s="148"/>
      <c r="G6" s="148"/>
      <c r="H6" s="148"/>
      <c r="I6" s="148"/>
      <c r="J6" s="148"/>
      <c r="K6" s="148"/>
    </row>
    <row r="7" spans="1:11" ht="12" customHeight="1">
      <c r="A7" s="117"/>
      <c r="B7" s="148"/>
      <c r="C7" s="148"/>
      <c r="D7" s="148"/>
      <c r="E7" s="148"/>
      <c r="F7" s="148"/>
      <c r="G7" s="148"/>
      <c r="H7" s="148"/>
      <c r="I7" s="148"/>
      <c r="J7" s="148"/>
      <c r="K7" s="148"/>
    </row>
    <row r="8" spans="1:11" ht="15">
      <c r="A8" s="117"/>
      <c r="B8" s="425" t="s">
        <v>167</v>
      </c>
      <c r="C8" s="425"/>
      <c r="D8" s="425"/>
      <c r="E8" s="425"/>
      <c r="F8" s="425"/>
      <c r="G8" s="425"/>
      <c r="H8" s="425"/>
      <c r="I8" s="425"/>
      <c r="J8" s="425"/>
      <c r="K8" s="425"/>
    </row>
    <row r="9" spans="1:11" ht="8.25" customHeight="1">
      <c r="A9" s="118"/>
      <c r="B9" s="119"/>
      <c r="C9" s="119"/>
      <c r="D9" s="119"/>
      <c r="E9" s="119"/>
      <c r="F9" s="119"/>
      <c r="G9" s="119"/>
      <c r="H9" s="119"/>
      <c r="I9" s="119"/>
      <c r="J9" s="119"/>
      <c r="K9" s="119"/>
    </row>
    <row r="10" spans="1:11" ht="14.25" customHeight="1">
      <c r="A10" s="112"/>
      <c r="B10" s="120" t="s">
        <v>153</v>
      </c>
      <c r="C10" s="116"/>
      <c r="D10" s="116"/>
      <c r="E10" s="116"/>
      <c r="F10" s="116"/>
      <c r="G10" s="121"/>
      <c r="H10" s="121"/>
      <c r="I10" s="122"/>
      <c r="J10" s="116"/>
      <c r="K10" s="116"/>
    </row>
    <row r="11" spans="1:11" ht="14.25" customHeight="1">
      <c r="A11" s="112"/>
      <c r="B11" s="120"/>
      <c r="C11" s="116"/>
      <c r="D11" s="116"/>
      <c r="E11" s="116"/>
      <c r="F11" s="116"/>
      <c r="G11" s="121"/>
      <c r="H11" s="121"/>
      <c r="I11" s="122"/>
      <c r="J11" s="116"/>
      <c r="K11" s="116"/>
    </row>
    <row r="12" spans="1:11" ht="14.25" customHeight="1">
      <c r="A12" s="112"/>
      <c r="B12" s="120"/>
      <c r="C12" s="116"/>
      <c r="D12" s="116"/>
      <c r="E12" s="116"/>
      <c r="F12" s="116"/>
      <c r="G12" s="121"/>
      <c r="H12" s="121"/>
      <c r="I12" s="122"/>
      <c r="J12" s="116"/>
      <c r="K12" s="116"/>
    </row>
    <row r="13" spans="1:11" ht="26.25" customHeight="1">
      <c r="A13" s="112"/>
      <c r="B13" s="123" t="s">
        <v>119</v>
      </c>
      <c r="C13" s="123"/>
      <c r="D13" s="123"/>
      <c r="E13" s="123"/>
      <c r="F13" s="123"/>
      <c r="G13" s="123"/>
      <c r="H13" s="123"/>
      <c r="I13" s="123"/>
      <c r="J13" s="123"/>
      <c r="K13" s="123"/>
    </row>
    <row r="14" spans="1:11" ht="6.75" customHeight="1">
      <c r="A14" s="112"/>
      <c r="B14" s="123"/>
      <c r="C14" s="123"/>
      <c r="D14" s="123"/>
      <c r="E14" s="123"/>
      <c r="F14" s="123"/>
      <c r="G14" s="123"/>
      <c r="H14" s="123"/>
      <c r="I14" s="123"/>
      <c r="J14" s="123"/>
      <c r="K14" s="124"/>
    </row>
    <row r="15" spans="1:11" ht="26.25" customHeight="1">
      <c r="A15" s="112"/>
      <c r="B15" s="123" t="s">
        <v>156</v>
      </c>
      <c r="C15" s="123"/>
      <c r="D15" s="123"/>
      <c r="E15" s="123"/>
      <c r="F15" s="123"/>
      <c r="G15" s="123"/>
      <c r="H15" s="123"/>
      <c r="I15" s="123"/>
      <c r="J15" s="123"/>
      <c r="K15" s="123"/>
    </row>
    <row r="16" spans="1:11" ht="6.75" customHeight="1">
      <c r="A16" s="112"/>
      <c r="B16" s="153"/>
      <c r="C16" s="153"/>
      <c r="D16" s="153"/>
      <c r="E16" s="147"/>
      <c r="F16" s="147"/>
      <c r="G16" s="147"/>
      <c r="H16" s="147"/>
      <c r="I16" s="147"/>
      <c r="J16" s="147"/>
      <c r="K16" s="147"/>
    </row>
    <row r="17" spans="1:11" ht="12.75">
      <c r="A17" s="112"/>
      <c r="B17" s="157" t="s">
        <v>115</v>
      </c>
      <c r="C17" s="113"/>
      <c r="D17" s="113"/>
      <c r="E17" s="125"/>
      <c r="F17" s="125"/>
      <c r="G17" s="125"/>
      <c r="H17" s="125"/>
      <c r="I17" s="125"/>
      <c r="J17" s="125"/>
      <c r="K17" s="125"/>
    </row>
    <row r="18" spans="1:11" ht="6.75" customHeight="1">
      <c r="A18" s="112"/>
      <c r="B18" s="113"/>
      <c r="C18" s="113"/>
      <c r="D18" s="113"/>
      <c r="E18" s="125"/>
      <c r="F18" s="125"/>
      <c r="G18" s="125"/>
      <c r="H18" s="125"/>
      <c r="I18" s="125"/>
      <c r="J18" s="125"/>
      <c r="K18" s="125"/>
    </row>
    <row r="19" spans="1:11" ht="12.75">
      <c r="A19" s="112"/>
      <c r="B19" s="126" t="s">
        <v>157</v>
      </c>
      <c r="C19" s="154"/>
      <c r="D19" s="154"/>
      <c r="E19" s="127"/>
      <c r="F19" s="127"/>
      <c r="G19" s="127"/>
      <c r="H19" s="127"/>
      <c r="I19" s="127"/>
      <c r="J19" s="127"/>
      <c r="K19" s="127"/>
    </row>
    <row r="20" spans="1:11" ht="9.75" customHeight="1">
      <c r="A20" s="112"/>
      <c r="B20" s="126"/>
      <c r="C20" s="154"/>
      <c r="D20" s="154"/>
      <c r="E20" s="127"/>
      <c r="F20" s="127"/>
      <c r="G20" s="127"/>
      <c r="H20" s="127"/>
      <c r="I20" s="127"/>
      <c r="J20" s="127"/>
      <c r="K20" s="127"/>
    </row>
    <row r="21" spans="1:11" ht="12.75">
      <c r="A21" s="112"/>
      <c r="B21" s="126" t="s">
        <v>158</v>
      </c>
      <c r="C21" s="154"/>
      <c r="D21" s="154"/>
      <c r="E21" s="127"/>
      <c r="F21" s="127"/>
      <c r="G21" s="127"/>
      <c r="H21" s="127"/>
      <c r="I21" s="127"/>
      <c r="J21" s="127"/>
      <c r="K21" s="127"/>
    </row>
    <row r="22" spans="1:11" ht="9.75" customHeight="1">
      <c r="A22" s="112"/>
      <c r="B22" s="126"/>
      <c r="C22" s="154"/>
      <c r="D22" s="154"/>
      <c r="E22" s="127"/>
      <c r="F22" s="127"/>
      <c r="G22" s="127"/>
      <c r="H22" s="127"/>
      <c r="I22" s="127"/>
      <c r="J22" s="127"/>
      <c r="K22" s="127"/>
    </row>
    <row r="23" spans="1:11" ht="12.75">
      <c r="A23" s="112"/>
      <c r="B23" s="128" t="s">
        <v>159</v>
      </c>
      <c r="C23" s="128"/>
      <c r="D23" s="128"/>
      <c r="E23" s="128"/>
      <c r="F23" s="128"/>
      <c r="G23" s="128"/>
      <c r="H23" s="128"/>
      <c r="I23" s="128"/>
      <c r="J23" s="128"/>
      <c r="K23" s="129"/>
    </row>
    <row r="24" spans="1:11" ht="9.75" customHeight="1">
      <c r="A24" s="112"/>
      <c r="B24" s="128"/>
      <c r="C24" s="129"/>
      <c r="D24" s="129"/>
      <c r="E24" s="129"/>
      <c r="F24" s="129"/>
      <c r="G24" s="129"/>
      <c r="H24" s="129"/>
      <c r="I24" s="129"/>
      <c r="J24" s="129"/>
      <c r="K24" s="129"/>
    </row>
    <row r="25" spans="1:11" ht="12.75">
      <c r="A25" s="112"/>
      <c r="B25" s="126" t="s">
        <v>160</v>
      </c>
      <c r="C25" s="154"/>
      <c r="D25" s="154"/>
      <c r="E25" s="127"/>
      <c r="F25" s="127"/>
      <c r="G25" s="127"/>
      <c r="H25" s="127"/>
      <c r="I25" s="127"/>
      <c r="J25" s="127"/>
      <c r="K25" s="127"/>
    </row>
    <row r="26" spans="1:11" ht="9.75" customHeight="1">
      <c r="A26" s="112"/>
      <c r="B26" s="126"/>
      <c r="C26" s="154"/>
      <c r="D26" s="154"/>
      <c r="E26" s="127"/>
      <c r="F26" s="127"/>
      <c r="G26" s="127"/>
      <c r="H26" s="127"/>
      <c r="I26" s="127"/>
      <c r="J26" s="127"/>
      <c r="K26" s="127"/>
    </row>
    <row r="27" spans="1:11" ht="12.75">
      <c r="A27" s="112"/>
      <c r="B27" s="126" t="s">
        <v>161</v>
      </c>
      <c r="C27" s="154"/>
      <c r="D27" s="154"/>
      <c r="E27" s="127"/>
      <c r="F27" s="127"/>
      <c r="G27" s="127"/>
      <c r="H27" s="127"/>
      <c r="I27" s="127"/>
      <c r="J27" s="127"/>
      <c r="K27" s="127"/>
    </row>
    <row r="28" spans="1:11" ht="15.75" customHeight="1">
      <c r="A28" s="112"/>
      <c r="B28" s="126"/>
      <c r="C28" s="154"/>
      <c r="D28" s="154"/>
      <c r="E28" s="127"/>
      <c r="F28" s="127"/>
      <c r="G28" s="127"/>
      <c r="H28" s="127"/>
      <c r="I28" s="127"/>
      <c r="J28" s="127"/>
      <c r="K28" s="127"/>
    </row>
    <row r="29" spans="1:11" ht="12.75">
      <c r="A29" s="112"/>
      <c r="B29" s="145" t="s">
        <v>114</v>
      </c>
      <c r="C29" s="145"/>
      <c r="D29" s="145"/>
      <c r="E29" s="145"/>
      <c r="F29" s="145"/>
      <c r="G29" s="145"/>
      <c r="H29" s="145"/>
      <c r="I29" s="145"/>
      <c r="J29" s="145"/>
      <c r="K29" s="145"/>
    </row>
    <row r="30" spans="1:11" ht="9.75" customHeight="1">
      <c r="A30" s="112"/>
      <c r="B30" s="113"/>
      <c r="C30" s="130"/>
      <c r="D30" s="130"/>
      <c r="E30" s="130"/>
      <c r="F30" s="130"/>
      <c r="G30" s="130"/>
      <c r="H30" s="130"/>
      <c r="I30" s="130"/>
      <c r="J30" s="130"/>
      <c r="K30" s="130"/>
    </row>
    <row r="31" spans="1:11" ht="66" customHeight="1">
      <c r="A31" s="112"/>
      <c r="B31" s="190" t="s">
        <v>170</v>
      </c>
      <c r="C31" s="149"/>
      <c r="D31" s="149"/>
      <c r="E31" s="149"/>
      <c r="F31" s="149"/>
      <c r="G31" s="149"/>
      <c r="H31" s="149"/>
      <c r="I31" s="149"/>
      <c r="J31" s="149"/>
      <c r="K31" s="130"/>
    </row>
    <row r="32" spans="1:11" ht="8.25" customHeight="1">
      <c r="A32" s="112"/>
      <c r="B32" s="158"/>
      <c r="C32" s="155"/>
      <c r="D32" s="155"/>
      <c r="E32" s="152"/>
      <c r="F32" s="152"/>
      <c r="G32" s="152"/>
      <c r="H32" s="152"/>
      <c r="I32" s="152"/>
      <c r="J32" s="152"/>
      <c r="K32" s="152"/>
    </row>
    <row r="33" spans="1:11" ht="25.5" customHeight="1">
      <c r="A33" s="112"/>
      <c r="B33" s="149" t="s">
        <v>118</v>
      </c>
      <c r="C33" s="149"/>
      <c r="D33" s="149"/>
      <c r="E33" s="149"/>
      <c r="F33" s="149"/>
      <c r="G33" s="149"/>
      <c r="H33" s="149"/>
      <c r="I33" s="149"/>
      <c r="J33" s="149"/>
      <c r="K33" s="133"/>
    </row>
    <row r="34" spans="1:11" ht="12.75">
      <c r="A34" s="112"/>
      <c r="B34" s="156"/>
      <c r="C34" s="156"/>
      <c r="D34" s="156"/>
      <c r="E34" s="132"/>
      <c r="F34" s="132"/>
      <c r="G34" s="132"/>
      <c r="H34" s="132"/>
      <c r="I34" s="132"/>
      <c r="J34" s="132"/>
      <c r="K34" s="133"/>
    </row>
    <row r="35" spans="1:11" ht="27.75" customHeight="1">
      <c r="A35" s="112"/>
      <c r="B35" s="134" t="s">
        <v>163</v>
      </c>
      <c r="C35" s="134"/>
      <c r="D35" s="134"/>
      <c r="E35" s="134"/>
      <c r="F35" s="134"/>
      <c r="G35" s="134"/>
      <c r="H35" s="134"/>
      <c r="I35" s="134"/>
      <c r="J35" s="134"/>
      <c r="K35" s="125"/>
    </row>
    <row r="36" spans="1:11" ht="27" customHeight="1">
      <c r="A36" s="112"/>
      <c r="B36" s="134" t="s">
        <v>152</v>
      </c>
      <c r="C36" s="134"/>
      <c r="D36" s="134"/>
      <c r="E36" s="134"/>
      <c r="F36" s="134"/>
      <c r="G36" s="134"/>
      <c r="H36" s="134"/>
      <c r="I36" s="134"/>
      <c r="J36" s="134"/>
      <c r="K36" s="125"/>
    </row>
    <row r="37" spans="1:11" ht="12.75" customHeight="1">
      <c r="A37" s="112"/>
      <c r="B37" s="402" t="s">
        <v>235</v>
      </c>
      <c r="C37" s="157"/>
      <c r="D37" s="157"/>
      <c r="E37" s="131"/>
      <c r="F37" s="131"/>
      <c r="G37" s="131"/>
      <c r="H37" s="131"/>
      <c r="I37" s="131"/>
      <c r="J37" s="131"/>
      <c r="K37" s="131"/>
    </row>
    <row r="38" spans="1:11" ht="9.75" customHeight="1">
      <c r="A38" s="112"/>
      <c r="B38" s="403"/>
      <c r="C38" s="134"/>
      <c r="D38" s="134"/>
      <c r="E38" s="134"/>
      <c r="F38" s="134"/>
      <c r="G38" s="134"/>
      <c r="H38" s="134"/>
      <c r="I38" s="134"/>
      <c r="J38" s="134"/>
      <c r="K38" s="125"/>
    </row>
    <row r="39" spans="1:11" ht="27.75" customHeight="1">
      <c r="A39" s="112"/>
      <c r="B39" s="404" t="s">
        <v>236</v>
      </c>
      <c r="C39" s="157"/>
      <c r="D39" s="157"/>
      <c r="E39" s="131"/>
      <c r="F39" s="131"/>
      <c r="G39" s="131"/>
      <c r="H39" s="131"/>
      <c r="I39" s="131"/>
      <c r="J39" s="131"/>
      <c r="K39" s="131"/>
    </row>
    <row r="40" spans="1:11" ht="9.75" customHeight="1">
      <c r="A40" s="112"/>
      <c r="B40" s="402"/>
      <c r="C40" s="157"/>
      <c r="D40" s="157"/>
      <c r="E40" s="131"/>
      <c r="F40" s="131"/>
      <c r="G40" s="131"/>
      <c r="H40" s="131"/>
      <c r="I40" s="131"/>
      <c r="J40" s="131"/>
      <c r="K40" s="131"/>
    </row>
    <row r="41" spans="1:11" ht="37.5" customHeight="1">
      <c r="A41" s="112"/>
      <c r="B41" s="403" t="s">
        <v>237</v>
      </c>
      <c r="C41" s="134"/>
      <c r="D41" s="134"/>
      <c r="E41" s="137"/>
      <c r="F41" s="137"/>
      <c r="G41" s="137"/>
      <c r="H41" s="137"/>
      <c r="I41" s="137"/>
      <c r="J41" s="137"/>
      <c r="K41" s="138"/>
    </row>
    <row r="42" spans="1:11" ht="9.75" customHeight="1">
      <c r="A42" s="112"/>
      <c r="B42" s="403"/>
      <c r="C42" s="134"/>
      <c r="D42" s="134"/>
      <c r="E42" s="137"/>
      <c r="F42" s="137"/>
      <c r="G42" s="137"/>
      <c r="H42" s="137"/>
      <c r="I42" s="137"/>
      <c r="J42" s="137"/>
      <c r="K42" s="138"/>
    </row>
    <row r="43" spans="1:11" ht="53.25" customHeight="1">
      <c r="A43" s="112"/>
      <c r="B43" s="403" t="s">
        <v>240</v>
      </c>
      <c r="C43" s="123"/>
      <c r="D43" s="123"/>
      <c r="E43" s="123"/>
      <c r="F43" s="123"/>
      <c r="G43" s="123"/>
      <c r="H43" s="123"/>
      <c r="I43" s="123"/>
      <c r="J43" s="123"/>
      <c r="K43" s="139"/>
    </row>
    <row r="44" spans="1:11" ht="9.75" customHeight="1">
      <c r="A44" s="112"/>
      <c r="B44" s="403"/>
      <c r="C44" s="134"/>
      <c r="D44" s="134"/>
      <c r="E44" s="137"/>
      <c r="F44" s="137"/>
      <c r="G44" s="137"/>
      <c r="H44" s="137"/>
      <c r="I44" s="137"/>
      <c r="J44" s="137"/>
      <c r="K44" s="139"/>
    </row>
    <row r="45" spans="1:11" ht="39.75" customHeight="1">
      <c r="A45" s="112"/>
      <c r="B45" s="404" t="s">
        <v>238</v>
      </c>
      <c r="C45" s="148"/>
      <c r="D45" s="148"/>
      <c r="E45" s="148"/>
      <c r="F45" s="148"/>
      <c r="G45" s="148"/>
      <c r="H45" s="148"/>
      <c r="I45" s="148"/>
      <c r="J45" s="148"/>
      <c r="K45" s="143"/>
    </row>
    <row r="46" spans="1:11" ht="9.75" customHeight="1">
      <c r="A46" s="112"/>
      <c r="B46" s="402"/>
      <c r="C46" s="157"/>
      <c r="D46" s="157"/>
      <c r="E46" s="131"/>
      <c r="F46" s="131"/>
      <c r="G46" s="131"/>
      <c r="H46" s="131"/>
      <c r="I46" s="131"/>
      <c r="J46" s="131"/>
      <c r="K46" s="131"/>
    </row>
    <row r="47" spans="1:11" ht="26.25">
      <c r="A47" s="112"/>
      <c r="B47" s="403" t="s">
        <v>239</v>
      </c>
      <c r="C47" s="136"/>
      <c r="D47" s="136"/>
      <c r="E47" s="136"/>
      <c r="F47" s="136"/>
      <c r="G47" s="136"/>
      <c r="H47" s="136"/>
      <c r="I47" s="136"/>
      <c r="J47" s="136"/>
      <c r="K47" s="139"/>
    </row>
    <row r="48" spans="1:11" ht="12.75">
      <c r="A48" s="112"/>
      <c r="B48" s="135"/>
      <c r="C48" s="157"/>
      <c r="D48" s="157"/>
      <c r="E48" s="131"/>
      <c r="F48" s="131"/>
      <c r="G48" s="131"/>
      <c r="H48" s="131"/>
      <c r="I48" s="131"/>
      <c r="J48" s="131"/>
      <c r="K48" s="131"/>
    </row>
    <row r="49" spans="1:103" ht="12.75">
      <c r="A49" s="77"/>
      <c r="B49" s="150"/>
      <c r="C49" s="150"/>
      <c r="D49" s="150"/>
      <c r="E49" s="140"/>
      <c r="F49" s="140"/>
      <c r="G49" s="140"/>
      <c r="H49" s="140"/>
      <c r="I49" s="140"/>
      <c r="J49" s="141"/>
      <c r="K49" s="142"/>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row>
  </sheetData>
  <sheetProtection/>
  <mergeCells count="1">
    <mergeCell ref="B8:K8"/>
  </mergeCells>
  <printOptions horizontalCentered="1"/>
  <pageMargins left="0.5905511811023623" right="0.5118110236220472" top="0.5118110236220472" bottom="0.3937007874015748" header="0" footer="0"/>
  <pageSetup fitToHeight="1" fitToWidth="1" horizontalDpi="360" verticalDpi="360" orientation="portrait" scale="94" r:id="rId1"/>
</worksheet>
</file>

<file path=xl/worksheets/sheet2.xml><?xml version="1.0" encoding="utf-8"?>
<worksheet xmlns="http://schemas.openxmlformats.org/spreadsheetml/2006/main" xmlns:r="http://schemas.openxmlformats.org/officeDocument/2006/relationships">
  <sheetPr codeName="Hoja2">
    <tabColor rgb="FF00B050"/>
  </sheetPr>
  <dimension ref="A1:P50"/>
  <sheetViews>
    <sheetView showGridLines="0" showRowColHeaders="0" zoomScale="85" zoomScaleNormal="85" zoomScaleSheetLayoutView="97" zoomScalePageLayoutView="0" workbookViewId="0" topLeftCell="A22">
      <selection activeCell="C16" sqref="C16:N16"/>
    </sheetView>
  </sheetViews>
  <sheetFormatPr defaultColWidth="0" defaultRowHeight="11.25"/>
  <cols>
    <col min="1" max="1" width="3.33203125" style="0" customWidth="1"/>
    <col min="2" max="2" width="5.66015625" style="0" customWidth="1"/>
    <col min="3" max="3" width="5.33203125" style="0" customWidth="1"/>
    <col min="4" max="4" width="10.66015625" style="0" customWidth="1"/>
    <col min="5" max="5" width="3.66015625" style="0" customWidth="1"/>
    <col min="6" max="6" width="10.66015625" style="0" customWidth="1"/>
    <col min="7" max="7" width="11.66015625" style="0" customWidth="1"/>
    <col min="8" max="9" width="12.66015625" style="0" customWidth="1"/>
    <col min="10" max="10" width="7" style="0" customWidth="1"/>
    <col min="11" max="11" width="6.66015625" style="0" customWidth="1"/>
    <col min="12" max="12" width="11.66015625" style="0" customWidth="1"/>
    <col min="13" max="13" width="4.5" style="0" customWidth="1"/>
    <col min="14" max="14" width="11.66015625" style="0" customWidth="1"/>
    <col min="15" max="15" width="12" style="0" customWidth="1"/>
    <col min="16" max="16" width="2.66015625" style="0" customWidth="1"/>
    <col min="17" max="18" width="0" style="0" hidden="1" customWidth="1"/>
    <col min="19" max="23" width="12" style="0" customWidth="1"/>
    <col min="24" max="16384" width="0" style="0" hidden="1" customWidth="1"/>
  </cols>
  <sheetData>
    <row r="1" spans="2:15" ht="10.5" thickBot="1">
      <c r="B1" s="160"/>
      <c r="C1" s="160"/>
      <c r="D1" s="160"/>
      <c r="E1" s="160"/>
      <c r="F1" s="160"/>
      <c r="G1" s="160"/>
      <c r="H1" s="160"/>
      <c r="I1" s="160"/>
      <c r="J1" s="160"/>
      <c r="K1" s="160"/>
      <c r="L1" s="160"/>
      <c r="M1" s="160"/>
      <c r="N1" s="160"/>
      <c r="O1" s="160"/>
    </row>
    <row r="2" spans="1:16" ht="12" customHeight="1" thickTop="1">
      <c r="A2" s="160"/>
      <c r="B2" s="19"/>
      <c r="C2" s="461"/>
      <c r="D2" s="461"/>
      <c r="E2" s="461"/>
      <c r="F2" s="461"/>
      <c r="G2" s="461"/>
      <c r="H2" s="461"/>
      <c r="I2" s="461"/>
      <c r="J2" s="461"/>
      <c r="K2" s="461"/>
      <c r="L2" s="461"/>
      <c r="M2" s="461"/>
      <c r="N2" s="461"/>
      <c r="O2" s="20"/>
      <c r="P2" s="160"/>
    </row>
    <row r="3" spans="1:16" ht="15">
      <c r="A3" s="160"/>
      <c r="B3" s="21"/>
      <c r="C3" s="462" t="s">
        <v>34</v>
      </c>
      <c r="D3" s="462"/>
      <c r="E3" s="462"/>
      <c r="F3" s="462"/>
      <c r="G3" s="462"/>
      <c r="H3" s="462"/>
      <c r="I3" s="462"/>
      <c r="J3" s="462"/>
      <c r="K3" s="462"/>
      <c r="L3" s="462"/>
      <c r="M3" s="462"/>
      <c r="N3" s="462"/>
      <c r="O3" s="22"/>
      <c r="P3" s="160"/>
    </row>
    <row r="4" spans="1:16" ht="15">
      <c r="A4" s="160"/>
      <c r="B4" s="21"/>
      <c r="C4" s="462" t="s">
        <v>35</v>
      </c>
      <c r="D4" s="462"/>
      <c r="E4" s="462"/>
      <c r="F4" s="462"/>
      <c r="G4" s="462"/>
      <c r="H4" s="462"/>
      <c r="I4" s="462"/>
      <c r="J4" s="462"/>
      <c r="K4" s="462"/>
      <c r="L4" s="462"/>
      <c r="M4" s="462"/>
      <c r="N4" s="462"/>
      <c r="O4" s="22"/>
      <c r="P4" s="160"/>
    </row>
    <row r="5" spans="1:16" ht="15">
      <c r="A5" s="160"/>
      <c r="B5" s="21"/>
      <c r="C5" s="462" t="s">
        <v>36</v>
      </c>
      <c r="D5" s="462"/>
      <c r="E5" s="462"/>
      <c r="F5" s="462"/>
      <c r="G5" s="462"/>
      <c r="H5" s="462"/>
      <c r="I5" s="462"/>
      <c r="J5" s="462"/>
      <c r="K5" s="462"/>
      <c r="L5" s="462"/>
      <c r="M5" s="462"/>
      <c r="N5" s="462"/>
      <c r="O5" s="22"/>
      <c r="P5" s="160"/>
    </row>
    <row r="6" spans="1:16" ht="9.75" customHeight="1">
      <c r="A6" s="160"/>
      <c r="B6" s="23"/>
      <c r="C6" s="24"/>
      <c r="D6" s="24"/>
      <c r="E6" s="24"/>
      <c r="F6" s="24"/>
      <c r="G6" s="24"/>
      <c r="H6" s="24"/>
      <c r="I6" s="24"/>
      <c r="J6" s="24"/>
      <c r="K6" s="24"/>
      <c r="L6" s="24"/>
      <c r="M6" s="24"/>
      <c r="N6" s="24"/>
      <c r="O6" s="25"/>
      <c r="P6" s="160"/>
    </row>
    <row r="7" spans="1:16" ht="15">
      <c r="A7" s="160"/>
      <c r="B7" s="21"/>
      <c r="C7" s="462" t="s">
        <v>167</v>
      </c>
      <c r="D7" s="462"/>
      <c r="E7" s="462"/>
      <c r="F7" s="462"/>
      <c r="G7" s="462"/>
      <c r="H7" s="462"/>
      <c r="I7" s="462"/>
      <c r="J7" s="462"/>
      <c r="K7" s="462"/>
      <c r="L7" s="462"/>
      <c r="M7" s="462"/>
      <c r="N7" s="462"/>
      <c r="O7" s="22"/>
      <c r="P7" s="160"/>
    </row>
    <row r="8" spans="1:16" ht="9.75" customHeight="1">
      <c r="A8" s="160"/>
      <c r="B8" s="23"/>
      <c r="C8" s="26"/>
      <c r="D8" s="26"/>
      <c r="E8" s="26"/>
      <c r="F8" s="26"/>
      <c r="G8" s="26"/>
      <c r="H8" s="26"/>
      <c r="I8" s="26"/>
      <c r="J8" s="26"/>
      <c r="K8" s="26"/>
      <c r="L8" s="27"/>
      <c r="M8" s="28"/>
      <c r="N8" s="28"/>
      <c r="O8" s="29"/>
      <c r="P8" s="160"/>
    </row>
    <row r="9" spans="1:16" ht="12.75">
      <c r="A9" s="160"/>
      <c r="B9" s="21"/>
      <c r="C9" s="30"/>
      <c r="D9" s="30"/>
      <c r="E9" s="30"/>
      <c r="F9" s="30"/>
      <c r="G9" s="30"/>
      <c r="H9" s="30"/>
      <c r="I9" s="30"/>
      <c r="J9" s="30"/>
      <c r="K9" s="31"/>
      <c r="L9" s="31"/>
      <c r="M9" s="31"/>
      <c r="N9" s="31"/>
      <c r="O9" s="29"/>
      <c r="P9" s="160"/>
    </row>
    <row r="10" spans="1:16" ht="17.25">
      <c r="A10" s="160"/>
      <c r="B10" s="21"/>
      <c r="C10" s="464" t="s">
        <v>37</v>
      </c>
      <c r="D10" s="464"/>
      <c r="E10" s="464"/>
      <c r="F10" s="464"/>
      <c r="G10" s="464"/>
      <c r="H10" s="464"/>
      <c r="I10" s="464"/>
      <c r="J10" s="464"/>
      <c r="K10" s="464"/>
      <c r="L10" s="464"/>
      <c r="M10" s="464"/>
      <c r="N10" s="464"/>
      <c r="O10" s="29"/>
      <c r="P10" s="160"/>
    </row>
    <row r="11" spans="1:16" ht="52.5" customHeight="1">
      <c r="A11" s="160"/>
      <c r="B11" s="21"/>
      <c r="C11" s="467" t="s">
        <v>177</v>
      </c>
      <c r="D11" s="467"/>
      <c r="E11" s="467"/>
      <c r="F11" s="467"/>
      <c r="G11" s="467"/>
      <c r="H11" s="467"/>
      <c r="I11" s="467"/>
      <c r="J11" s="467"/>
      <c r="K11" s="467"/>
      <c r="L11" s="467"/>
      <c r="M11" s="467"/>
      <c r="N11" s="467"/>
      <c r="O11" s="29"/>
      <c r="P11" s="160"/>
    </row>
    <row r="12" spans="1:16" ht="12" customHeight="1">
      <c r="A12" s="160"/>
      <c r="B12" s="21"/>
      <c r="C12" s="32"/>
      <c r="D12" s="32"/>
      <c r="E12" s="32"/>
      <c r="F12" s="32"/>
      <c r="G12" s="32"/>
      <c r="H12" s="32"/>
      <c r="I12" s="32"/>
      <c r="J12" s="32"/>
      <c r="K12" s="32"/>
      <c r="L12" s="32"/>
      <c r="M12" s="32"/>
      <c r="N12" s="32"/>
      <c r="O12" s="29"/>
      <c r="P12" s="160"/>
    </row>
    <row r="13" spans="1:16" ht="25.5" customHeight="1">
      <c r="A13" s="160"/>
      <c r="B13" s="21"/>
      <c r="C13" s="463" t="s">
        <v>38</v>
      </c>
      <c r="D13" s="463"/>
      <c r="E13" s="463"/>
      <c r="F13" s="463"/>
      <c r="G13" s="463"/>
      <c r="H13" s="463"/>
      <c r="I13" s="463"/>
      <c r="J13" s="463"/>
      <c r="K13" s="463"/>
      <c r="L13" s="463"/>
      <c r="M13" s="463"/>
      <c r="N13" s="463"/>
      <c r="O13" s="29"/>
      <c r="P13" s="160"/>
    </row>
    <row r="14" spans="1:16" ht="12.75">
      <c r="A14" s="160"/>
      <c r="B14" s="21"/>
      <c r="C14" s="32"/>
      <c r="D14" s="32"/>
      <c r="E14" s="32"/>
      <c r="F14" s="32"/>
      <c r="G14" s="32"/>
      <c r="H14" s="32"/>
      <c r="I14" s="32"/>
      <c r="J14" s="32"/>
      <c r="K14" s="32"/>
      <c r="L14" s="32"/>
      <c r="M14" s="32"/>
      <c r="N14" s="32"/>
      <c r="O14" s="29"/>
      <c r="P14" s="160"/>
    </row>
    <row r="15" spans="1:16" ht="15">
      <c r="A15" s="160"/>
      <c r="B15" s="21"/>
      <c r="C15" s="462" t="s">
        <v>39</v>
      </c>
      <c r="D15" s="462"/>
      <c r="E15" s="462"/>
      <c r="F15" s="462"/>
      <c r="G15" s="462"/>
      <c r="H15" s="462"/>
      <c r="I15" s="462"/>
      <c r="J15" s="462"/>
      <c r="K15" s="462"/>
      <c r="L15" s="462"/>
      <c r="M15" s="462"/>
      <c r="N15" s="462"/>
      <c r="O15" s="29"/>
      <c r="P15" s="160"/>
    </row>
    <row r="16" spans="1:16" ht="27.75" customHeight="1">
      <c r="A16" s="160"/>
      <c r="B16" s="21"/>
      <c r="C16" s="468" t="s">
        <v>40</v>
      </c>
      <c r="D16" s="468"/>
      <c r="E16" s="468"/>
      <c r="F16" s="468"/>
      <c r="G16" s="468"/>
      <c r="H16" s="468"/>
      <c r="I16" s="468"/>
      <c r="J16" s="468"/>
      <c r="K16" s="468"/>
      <c r="L16" s="468"/>
      <c r="M16" s="468"/>
      <c r="N16" s="468"/>
      <c r="O16" s="29"/>
      <c r="P16" s="160"/>
    </row>
    <row r="17" spans="1:16" ht="12.75">
      <c r="A17" s="160"/>
      <c r="B17" s="21"/>
      <c r="C17" s="430"/>
      <c r="D17" s="430"/>
      <c r="E17" s="430"/>
      <c r="F17" s="430"/>
      <c r="G17" s="430"/>
      <c r="H17" s="430"/>
      <c r="I17" s="430"/>
      <c r="J17" s="430"/>
      <c r="K17" s="430"/>
      <c r="L17" s="430"/>
      <c r="M17" s="32"/>
      <c r="N17" s="32"/>
      <c r="O17" s="29"/>
      <c r="P17" s="160"/>
    </row>
    <row r="18" spans="1:16" ht="39" customHeight="1">
      <c r="A18" s="160"/>
      <c r="B18" s="21"/>
      <c r="C18" s="466" t="s">
        <v>52</v>
      </c>
      <c r="D18" s="466"/>
      <c r="E18" s="466"/>
      <c r="F18" s="466"/>
      <c r="G18" s="466"/>
      <c r="H18" s="466"/>
      <c r="I18" s="466"/>
      <c r="J18" s="466"/>
      <c r="K18" s="466"/>
      <c r="L18" s="466"/>
      <c r="M18" s="466"/>
      <c r="N18" s="466"/>
      <c r="O18" s="29"/>
      <c r="P18" s="160"/>
    </row>
    <row r="19" spans="1:16" ht="12" customHeight="1">
      <c r="A19" s="160"/>
      <c r="B19" s="21"/>
      <c r="C19" s="430"/>
      <c r="D19" s="430"/>
      <c r="E19" s="430"/>
      <c r="F19" s="430"/>
      <c r="G19" s="430"/>
      <c r="H19" s="430"/>
      <c r="I19" s="430"/>
      <c r="J19" s="430"/>
      <c r="K19" s="430"/>
      <c r="L19" s="430"/>
      <c r="M19" s="32"/>
      <c r="N19" s="32"/>
      <c r="O19" s="29"/>
      <c r="P19" s="160"/>
    </row>
    <row r="20" spans="1:16" ht="25.5" customHeight="1">
      <c r="A20" s="160"/>
      <c r="B20" s="21"/>
      <c r="C20" s="30"/>
      <c r="D20" s="463" t="s">
        <v>41</v>
      </c>
      <c r="E20" s="463"/>
      <c r="F20" s="463"/>
      <c r="G20" s="463"/>
      <c r="H20" s="463"/>
      <c r="I20" s="463"/>
      <c r="J20" s="463"/>
      <c r="K20" s="463"/>
      <c r="L20" s="463"/>
      <c r="M20" s="463"/>
      <c r="N20" s="33"/>
      <c r="O20" s="29"/>
      <c r="P20" s="160"/>
    </row>
    <row r="21" spans="1:16" ht="12.75">
      <c r="A21" s="160"/>
      <c r="B21" s="21"/>
      <c r="C21" s="430"/>
      <c r="D21" s="430"/>
      <c r="E21" s="430"/>
      <c r="F21" s="430"/>
      <c r="G21" s="430"/>
      <c r="H21" s="430"/>
      <c r="I21" s="430"/>
      <c r="J21" s="430"/>
      <c r="K21" s="430"/>
      <c r="L21" s="430"/>
      <c r="M21" s="32"/>
      <c r="N21" s="32"/>
      <c r="O21" s="29"/>
      <c r="P21" s="160"/>
    </row>
    <row r="22" spans="1:16" ht="78" customHeight="1">
      <c r="A22" s="160"/>
      <c r="B22" s="21"/>
      <c r="C22" s="469" t="s">
        <v>79</v>
      </c>
      <c r="D22" s="470"/>
      <c r="E22" s="470"/>
      <c r="F22" s="470"/>
      <c r="G22" s="470"/>
      <c r="H22" s="470"/>
      <c r="I22" s="470"/>
      <c r="J22" s="470"/>
      <c r="K22" s="470"/>
      <c r="L22" s="470"/>
      <c r="M22" s="470"/>
      <c r="N22" s="470"/>
      <c r="O22" s="29"/>
      <c r="P22" s="160"/>
    </row>
    <row r="23" spans="1:16" ht="9.75" customHeight="1">
      <c r="A23" s="160"/>
      <c r="B23" s="21"/>
      <c r="C23" s="430"/>
      <c r="D23" s="430"/>
      <c r="E23" s="430"/>
      <c r="F23" s="430"/>
      <c r="G23" s="430"/>
      <c r="H23" s="430"/>
      <c r="I23" s="430"/>
      <c r="J23" s="430"/>
      <c r="K23" s="430"/>
      <c r="L23" s="430"/>
      <c r="M23" s="32"/>
      <c r="N23" s="32"/>
      <c r="O23" s="29"/>
      <c r="P23" s="160"/>
    </row>
    <row r="24" spans="1:16" ht="42" customHeight="1">
      <c r="A24" s="160"/>
      <c r="B24" s="21"/>
      <c r="C24" s="463" t="s">
        <v>42</v>
      </c>
      <c r="D24" s="463"/>
      <c r="E24" s="463"/>
      <c r="F24" s="463"/>
      <c r="G24" s="463"/>
      <c r="H24" s="463"/>
      <c r="I24" s="463"/>
      <c r="J24" s="463"/>
      <c r="K24" s="463"/>
      <c r="L24" s="463"/>
      <c r="M24" s="463"/>
      <c r="N24" s="463"/>
      <c r="O24" s="29"/>
      <c r="P24" s="160"/>
    </row>
    <row r="25" spans="1:16" ht="15">
      <c r="A25" s="160"/>
      <c r="B25" s="21"/>
      <c r="C25" s="465" t="s">
        <v>43</v>
      </c>
      <c r="D25" s="465"/>
      <c r="E25" s="465"/>
      <c r="F25" s="465"/>
      <c r="G25" s="465"/>
      <c r="H25" s="465"/>
      <c r="I25" s="465"/>
      <c r="J25" s="465"/>
      <c r="K25" s="465"/>
      <c r="L25" s="465"/>
      <c r="M25" s="465"/>
      <c r="N25" s="465"/>
      <c r="O25" s="29"/>
      <c r="P25" s="160"/>
    </row>
    <row r="26" spans="1:16" ht="25.5" customHeight="1">
      <c r="A26" s="160"/>
      <c r="B26" s="21"/>
      <c r="C26" s="466" t="s">
        <v>53</v>
      </c>
      <c r="D26" s="466"/>
      <c r="E26" s="466"/>
      <c r="F26" s="466"/>
      <c r="G26" s="466"/>
      <c r="H26" s="466"/>
      <c r="I26" s="466"/>
      <c r="J26" s="466"/>
      <c r="K26" s="466"/>
      <c r="L26" s="466"/>
      <c r="M26" s="466"/>
      <c r="N26" s="466"/>
      <c r="O26" s="29"/>
      <c r="P26" s="160"/>
    </row>
    <row r="27" spans="1:16" ht="9.75" customHeight="1">
      <c r="A27" s="160"/>
      <c r="B27" s="21"/>
      <c r="C27" s="430"/>
      <c r="D27" s="430"/>
      <c r="E27" s="430"/>
      <c r="F27" s="430"/>
      <c r="G27" s="430"/>
      <c r="H27" s="430"/>
      <c r="I27" s="430"/>
      <c r="J27" s="430"/>
      <c r="K27" s="430"/>
      <c r="L27" s="430"/>
      <c r="M27" s="32"/>
      <c r="N27" s="32"/>
      <c r="O27" s="29"/>
      <c r="P27" s="160"/>
    </row>
    <row r="28" spans="1:16" ht="12.75">
      <c r="A28" s="160"/>
      <c r="B28" s="21"/>
      <c r="C28" s="452" t="s">
        <v>164</v>
      </c>
      <c r="D28" s="453"/>
      <c r="E28" s="453"/>
      <c r="F28" s="453"/>
      <c r="G28" s="453"/>
      <c r="H28" s="453"/>
      <c r="I28" s="453"/>
      <c r="J28" s="453"/>
      <c r="K28" s="453"/>
      <c r="L28" s="453"/>
      <c r="M28" s="454"/>
      <c r="N28" s="454"/>
      <c r="O28" s="29"/>
      <c r="P28" s="160"/>
    </row>
    <row r="29" spans="1:16" ht="12.75">
      <c r="A29" s="160"/>
      <c r="B29" s="21"/>
      <c r="C29" s="454"/>
      <c r="D29" s="454"/>
      <c r="E29" s="454"/>
      <c r="F29" s="454"/>
      <c r="G29" s="454"/>
      <c r="H29" s="454"/>
      <c r="I29" s="454"/>
      <c r="J29" s="454"/>
      <c r="K29" s="454"/>
      <c r="L29" s="454"/>
      <c r="M29" s="454"/>
      <c r="N29" s="454"/>
      <c r="O29" s="29"/>
      <c r="P29" s="160"/>
    </row>
    <row r="30" spans="1:16" ht="14.25" customHeight="1">
      <c r="A30" s="160"/>
      <c r="B30" s="21"/>
      <c r="C30" s="454"/>
      <c r="D30" s="454"/>
      <c r="E30" s="454"/>
      <c r="F30" s="454"/>
      <c r="G30" s="454"/>
      <c r="H30" s="454"/>
      <c r="I30" s="454"/>
      <c r="J30" s="454"/>
      <c r="K30" s="454"/>
      <c r="L30" s="454"/>
      <c r="M30" s="454"/>
      <c r="N30" s="454"/>
      <c r="O30" s="34"/>
      <c r="P30" s="160"/>
    </row>
    <row r="31" spans="1:16" ht="13.5" thickBot="1">
      <c r="A31" s="160"/>
      <c r="B31" s="21"/>
      <c r="C31" s="430"/>
      <c r="D31" s="430"/>
      <c r="E31" s="430"/>
      <c r="F31" s="430"/>
      <c r="G31" s="430"/>
      <c r="H31" s="430"/>
      <c r="I31" s="430"/>
      <c r="J31" s="430"/>
      <c r="K31" s="430"/>
      <c r="L31" s="430"/>
      <c r="M31" s="32"/>
      <c r="N31" s="32"/>
      <c r="O31" s="34"/>
      <c r="P31" s="160"/>
    </row>
    <row r="32" spans="1:16" ht="12.75">
      <c r="A32" s="160"/>
      <c r="B32" s="21"/>
      <c r="C32" s="455" t="s">
        <v>162</v>
      </c>
      <c r="D32" s="456"/>
      <c r="E32" s="456"/>
      <c r="F32" s="456"/>
      <c r="G32" s="456"/>
      <c r="H32" s="456"/>
      <c r="I32" s="457"/>
      <c r="J32" s="30"/>
      <c r="K32" s="437" t="s">
        <v>44</v>
      </c>
      <c r="L32" s="438"/>
      <c r="M32" s="438"/>
      <c r="N32" s="438"/>
      <c r="O32" s="439"/>
      <c r="P32" s="160"/>
    </row>
    <row r="33" spans="1:16" ht="35.25" customHeight="1" thickBot="1">
      <c r="A33" s="160"/>
      <c r="B33" s="21"/>
      <c r="C33" s="458"/>
      <c r="D33" s="459"/>
      <c r="E33" s="459"/>
      <c r="F33" s="459"/>
      <c r="G33" s="459"/>
      <c r="H33" s="459"/>
      <c r="I33" s="460"/>
      <c r="J33" s="30"/>
      <c r="K33" s="440"/>
      <c r="L33" s="441"/>
      <c r="M33" s="441"/>
      <c r="N33" s="441"/>
      <c r="O33" s="442"/>
      <c r="P33" s="160"/>
    </row>
    <row r="34" spans="1:16" ht="12.75">
      <c r="A34" s="160"/>
      <c r="B34" s="21"/>
      <c r="C34" s="446" t="s">
        <v>45</v>
      </c>
      <c r="D34" s="447"/>
      <c r="E34" s="447"/>
      <c r="F34" s="448"/>
      <c r="G34" s="428" t="s">
        <v>46</v>
      </c>
      <c r="H34" s="429"/>
      <c r="I34" s="50" t="s">
        <v>47</v>
      </c>
      <c r="J34" s="30"/>
      <c r="K34" s="440"/>
      <c r="L34" s="441"/>
      <c r="M34" s="441"/>
      <c r="N34" s="441"/>
      <c r="O34" s="442"/>
      <c r="P34" s="160"/>
    </row>
    <row r="35" spans="1:16" ht="39.75" customHeight="1" thickBot="1">
      <c r="A35" s="160"/>
      <c r="B35" s="21"/>
      <c r="C35" s="449"/>
      <c r="D35" s="450"/>
      <c r="E35" s="450"/>
      <c r="F35" s="451"/>
      <c r="G35" s="51" t="s">
        <v>48</v>
      </c>
      <c r="H35" s="186" t="s">
        <v>49</v>
      </c>
      <c r="I35" s="52" t="s">
        <v>50</v>
      </c>
      <c r="J35" s="30"/>
      <c r="K35" s="443"/>
      <c r="L35" s="444"/>
      <c r="M35" s="444"/>
      <c r="N35" s="444"/>
      <c r="O35" s="445"/>
      <c r="P35" s="160"/>
    </row>
    <row r="36" spans="1:16" ht="12.75">
      <c r="A36" s="160"/>
      <c r="B36" s="21"/>
      <c r="C36" s="35"/>
      <c r="D36" s="36"/>
      <c r="E36" s="36"/>
      <c r="F36" s="37"/>
      <c r="G36" s="38" t="s">
        <v>51</v>
      </c>
      <c r="H36" s="39" t="s">
        <v>51</v>
      </c>
      <c r="I36" s="40" t="s">
        <v>51</v>
      </c>
      <c r="J36" s="30"/>
      <c r="K36" s="431" t="s">
        <v>121</v>
      </c>
      <c r="L36" s="432"/>
      <c r="M36" s="432"/>
      <c r="N36" s="433"/>
      <c r="O36" s="426" t="s">
        <v>122</v>
      </c>
      <c r="P36" s="160"/>
    </row>
    <row r="37" spans="1:16" ht="13.5" thickBot="1">
      <c r="A37" s="160"/>
      <c r="B37" s="21"/>
      <c r="C37" s="165" t="s">
        <v>64</v>
      </c>
      <c r="D37" s="166">
        <v>35431</v>
      </c>
      <c r="E37" s="167" t="s">
        <v>63</v>
      </c>
      <c r="F37" s="168">
        <v>35795</v>
      </c>
      <c r="G37" s="41">
        <v>0.139</v>
      </c>
      <c r="H37" s="42">
        <v>0.06</v>
      </c>
      <c r="I37" s="43">
        <v>0.02</v>
      </c>
      <c r="J37" s="30"/>
      <c r="K37" s="434"/>
      <c r="L37" s="435"/>
      <c r="M37" s="435"/>
      <c r="N37" s="436"/>
      <c r="O37" s="427"/>
      <c r="P37" s="160"/>
    </row>
    <row r="38" spans="1:16" ht="12.75">
      <c r="A38" s="160"/>
      <c r="B38" s="21"/>
      <c r="C38" s="165" t="s">
        <v>64</v>
      </c>
      <c r="D38" s="166">
        <v>35796</v>
      </c>
      <c r="E38" s="167" t="s">
        <v>63</v>
      </c>
      <c r="F38" s="168">
        <v>36160</v>
      </c>
      <c r="G38" s="41">
        <v>0.139</v>
      </c>
      <c r="H38" s="42">
        <v>0.06</v>
      </c>
      <c r="I38" s="43">
        <v>0.02</v>
      </c>
      <c r="J38" s="30"/>
      <c r="K38" s="172" t="s">
        <v>65</v>
      </c>
      <c r="L38" s="173">
        <v>35612</v>
      </c>
      <c r="M38" s="174" t="s">
        <v>63</v>
      </c>
      <c r="N38" s="175">
        <v>35976</v>
      </c>
      <c r="O38" s="176">
        <v>15</v>
      </c>
      <c r="P38" s="160"/>
    </row>
    <row r="39" spans="1:16" ht="12.75">
      <c r="A39" s="160"/>
      <c r="B39" s="21"/>
      <c r="C39" s="165" t="s">
        <v>64</v>
      </c>
      <c r="D39" s="166">
        <v>36161</v>
      </c>
      <c r="E39" s="167" t="s">
        <v>63</v>
      </c>
      <c r="F39" s="168">
        <v>36525</v>
      </c>
      <c r="G39" s="41">
        <v>0.1455</v>
      </c>
      <c r="H39" s="42">
        <v>0.0551</v>
      </c>
      <c r="I39" s="43">
        <v>0.0184</v>
      </c>
      <c r="J39" s="30"/>
      <c r="K39" s="177" t="s">
        <v>65</v>
      </c>
      <c r="L39" s="178">
        <v>35977</v>
      </c>
      <c r="M39" s="179" t="s">
        <v>63</v>
      </c>
      <c r="N39" s="178">
        <v>36341</v>
      </c>
      <c r="O39" s="180">
        <v>16</v>
      </c>
      <c r="P39" s="160"/>
    </row>
    <row r="40" spans="1:16" ht="12.75">
      <c r="A40" s="160"/>
      <c r="B40" s="21"/>
      <c r="C40" s="165" t="s">
        <v>64</v>
      </c>
      <c r="D40" s="166">
        <v>36526</v>
      </c>
      <c r="E40" s="167" t="s">
        <v>63</v>
      </c>
      <c r="F40" s="168">
        <v>36891</v>
      </c>
      <c r="G40" s="41">
        <v>0.152</v>
      </c>
      <c r="H40" s="42">
        <v>0.0502</v>
      </c>
      <c r="I40" s="43">
        <v>0.0168</v>
      </c>
      <c r="J40" s="30"/>
      <c r="K40" s="177" t="s">
        <v>65</v>
      </c>
      <c r="L40" s="178">
        <v>36342</v>
      </c>
      <c r="M40" s="179" t="s">
        <v>63</v>
      </c>
      <c r="N40" s="178">
        <v>36707</v>
      </c>
      <c r="O40" s="180">
        <v>17</v>
      </c>
      <c r="P40" s="160"/>
    </row>
    <row r="41" spans="1:16" ht="12.75">
      <c r="A41" s="160"/>
      <c r="B41" s="21"/>
      <c r="C41" s="165" t="s">
        <v>64</v>
      </c>
      <c r="D41" s="166">
        <v>36892</v>
      </c>
      <c r="E41" s="167" t="s">
        <v>63</v>
      </c>
      <c r="F41" s="168">
        <v>37256</v>
      </c>
      <c r="G41" s="41">
        <v>0.1585</v>
      </c>
      <c r="H41" s="42">
        <v>0.0453</v>
      </c>
      <c r="I41" s="43">
        <v>0.0152</v>
      </c>
      <c r="J41" s="30"/>
      <c r="K41" s="177" t="s">
        <v>65</v>
      </c>
      <c r="L41" s="178">
        <v>36708</v>
      </c>
      <c r="M41" s="179" t="s">
        <v>63</v>
      </c>
      <c r="N41" s="178">
        <v>37072</v>
      </c>
      <c r="O41" s="180">
        <v>18</v>
      </c>
      <c r="P41" s="160"/>
    </row>
    <row r="42" spans="1:16" ht="12.75">
      <c r="A42" s="160"/>
      <c r="B42" s="21"/>
      <c r="C42" s="165" t="s">
        <v>64</v>
      </c>
      <c r="D42" s="166">
        <v>37257</v>
      </c>
      <c r="E42" s="167" t="s">
        <v>63</v>
      </c>
      <c r="F42" s="168">
        <v>37621</v>
      </c>
      <c r="G42" s="41">
        <v>0.165</v>
      </c>
      <c r="H42" s="42">
        <v>0.0404</v>
      </c>
      <c r="I42" s="43">
        <v>0.0136</v>
      </c>
      <c r="J42" s="30"/>
      <c r="K42" s="177" t="s">
        <v>65</v>
      </c>
      <c r="L42" s="178">
        <v>37073</v>
      </c>
      <c r="M42" s="179" t="s">
        <v>63</v>
      </c>
      <c r="N42" s="178">
        <v>37437</v>
      </c>
      <c r="O42" s="180">
        <v>19</v>
      </c>
      <c r="P42" s="160"/>
    </row>
    <row r="43" spans="1:16" ht="12.75">
      <c r="A43" s="160"/>
      <c r="B43" s="21"/>
      <c r="C43" s="165" t="s">
        <v>64</v>
      </c>
      <c r="D43" s="166">
        <v>37622</v>
      </c>
      <c r="E43" s="167" t="s">
        <v>63</v>
      </c>
      <c r="F43" s="168">
        <v>37986</v>
      </c>
      <c r="G43" s="41">
        <v>0.1715</v>
      </c>
      <c r="H43" s="42">
        <v>0.0355</v>
      </c>
      <c r="I43" s="43">
        <v>0.012</v>
      </c>
      <c r="J43" s="30"/>
      <c r="K43" s="177" t="s">
        <v>65</v>
      </c>
      <c r="L43" s="178">
        <v>37438</v>
      </c>
      <c r="M43" s="179" t="s">
        <v>63</v>
      </c>
      <c r="N43" s="178">
        <v>37802</v>
      </c>
      <c r="O43" s="180">
        <v>20</v>
      </c>
      <c r="P43" s="160"/>
    </row>
    <row r="44" spans="1:16" ht="12.75">
      <c r="A44" s="160"/>
      <c r="B44" s="21"/>
      <c r="C44" s="165" t="s">
        <v>64</v>
      </c>
      <c r="D44" s="166">
        <v>37987</v>
      </c>
      <c r="E44" s="167" t="s">
        <v>63</v>
      </c>
      <c r="F44" s="168">
        <v>38352</v>
      </c>
      <c r="G44" s="41">
        <v>0.178</v>
      </c>
      <c r="H44" s="42">
        <v>0.0306</v>
      </c>
      <c r="I44" s="43">
        <v>0.0104</v>
      </c>
      <c r="J44" s="30"/>
      <c r="K44" s="177" t="s">
        <v>65</v>
      </c>
      <c r="L44" s="178">
        <v>37803</v>
      </c>
      <c r="M44" s="179" t="s">
        <v>63</v>
      </c>
      <c r="N44" s="178">
        <v>38168</v>
      </c>
      <c r="O44" s="180">
        <v>21</v>
      </c>
      <c r="P44" s="160"/>
    </row>
    <row r="45" spans="1:16" ht="12.75">
      <c r="A45" s="160"/>
      <c r="B45" s="21"/>
      <c r="C45" s="165" t="s">
        <v>64</v>
      </c>
      <c r="D45" s="166">
        <v>38353</v>
      </c>
      <c r="E45" s="167" t="s">
        <v>63</v>
      </c>
      <c r="F45" s="168">
        <v>38717</v>
      </c>
      <c r="G45" s="41">
        <v>0.1845</v>
      </c>
      <c r="H45" s="42">
        <v>0.0257</v>
      </c>
      <c r="I45" s="43">
        <v>0.0088</v>
      </c>
      <c r="J45" s="30"/>
      <c r="K45" s="177" t="s">
        <v>65</v>
      </c>
      <c r="L45" s="178">
        <v>38169</v>
      </c>
      <c r="M45" s="179" t="s">
        <v>63</v>
      </c>
      <c r="N45" s="178">
        <v>38533</v>
      </c>
      <c r="O45" s="180">
        <v>22</v>
      </c>
      <c r="P45" s="160"/>
    </row>
    <row r="46" spans="1:16" ht="12.75">
      <c r="A46" s="160"/>
      <c r="B46" s="21"/>
      <c r="C46" s="165" t="s">
        <v>64</v>
      </c>
      <c r="D46" s="166">
        <v>38718</v>
      </c>
      <c r="E46" s="167" t="s">
        <v>63</v>
      </c>
      <c r="F46" s="168">
        <v>39082</v>
      </c>
      <c r="G46" s="41">
        <v>0.191</v>
      </c>
      <c r="H46" s="42">
        <v>0.0208</v>
      </c>
      <c r="I46" s="43">
        <v>0.0072</v>
      </c>
      <c r="J46" s="30"/>
      <c r="K46" s="177" t="s">
        <v>65</v>
      </c>
      <c r="L46" s="178">
        <v>38534</v>
      </c>
      <c r="M46" s="179" t="s">
        <v>63</v>
      </c>
      <c r="N46" s="178">
        <v>38898</v>
      </c>
      <c r="O46" s="180">
        <v>23</v>
      </c>
      <c r="P46" s="160"/>
    </row>
    <row r="47" spans="1:16" ht="12.75">
      <c r="A47" s="160"/>
      <c r="B47" s="21"/>
      <c r="C47" s="165" t="s">
        <v>64</v>
      </c>
      <c r="D47" s="166">
        <v>39083</v>
      </c>
      <c r="E47" s="167" t="s">
        <v>63</v>
      </c>
      <c r="F47" s="168">
        <v>39447</v>
      </c>
      <c r="G47" s="41">
        <v>0.1975</v>
      </c>
      <c r="H47" s="42">
        <v>0.0159</v>
      </c>
      <c r="I47" s="43">
        <v>0.0056</v>
      </c>
      <c r="J47" s="30"/>
      <c r="K47" s="177" t="s">
        <v>65</v>
      </c>
      <c r="L47" s="178">
        <v>38899</v>
      </c>
      <c r="M47" s="179" t="s">
        <v>63</v>
      </c>
      <c r="N47" s="178">
        <v>39263</v>
      </c>
      <c r="O47" s="180">
        <v>24</v>
      </c>
      <c r="P47" s="160"/>
    </row>
    <row r="48" spans="1:16" ht="13.5" thickBot="1">
      <c r="A48" s="160"/>
      <c r="B48" s="21"/>
      <c r="C48" s="169" t="s">
        <v>64</v>
      </c>
      <c r="D48" s="170">
        <v>39448</v>
      </c>
      <c r="E48" s="171" t="s">
        <v>63</v>
      </c>
      <c r="F48" s="168">
        <v>39813</v>
      </c>
      <c r="G48" s="44">
        <v>0.204</v>
      </c>
      <c r="H48" s="45">
        <v>0.011</v>
      </c>
      <c r="I48" s="46">
        <v>0.004</v>
      </c>
      <c r="J48" s="30"/>
      <c r="K48" s="181" t="s">
        <v>65</v>
      </c>
      <c r="L48" s="182">
        <v>39264</v>
      </c>
      <c r="M48" s="183" t="s">
        <v>63</v>
      </c>
      <c r="N48" s="184">
        <v>39629</v>
      </c>
      <c r="O48" s="185">
        <v>25</v>
      </c>
      <c r="P48" s="160"/>
    </row>
    <row r="49" spans="1:16" ht="13.5" thickBot="1">
      <c r="A49" s="160"/>
      <c r="B49" s="47"/>
      <c r="C49" s="48"/>
      <c r="D49" s="48"/>
      <c r="E49" s="48"/>
      <c r="F49" s="48"/>
      <c r="G49" s="48"/>
      <c r="H49" s="48"/>
      <c r="I49" s="144"/>
      <c r="J49" s="48"/>
      <c r="K49" s="48"/>
      <c r="L49" s="48"/>
      <c r="M49" s="48"/>
      <c r="N49" s="48"/>
      <c r="O49" s="49"/>
      <c r="P49" s="160"/>
    </row>
    <row r="50" spans="1:16" ht="10.5" thickTop="1">
      <c r="A50" s="160"/>
      <c r="B50" s="160"/>
      <c r="C50" s="160"/>
      <c r="D50" s="160"/>
      <c r="E50" s="160"/>
      <c r="F50" s="160"/>
      <c r="G50" s="160"/>
      <c r="H50" s="160"/>
      <c r="I50" s="160"/>
      <c r="J50" s="160"/>
      <c r="K50" s="160"/>
      <c r="L50" s="160"/>
      <c r="M50" s="160"/>
      <c r="N50" s="160"/>
      <c r="O50" s="160"/>
      <c r="P50" s="160"/>
    </row>
  </sheetData>
  <sheetProtection selectLockedCells="1" selectUnlockedCells="1"/>
  <mergeCells count="29">
    <mergeCell ref="C25:N25"/>
    <mergeCell ref="C26:N26"/>
    <mergeCell ref="C11:N11"/>
    <mergeCell ref="C13:N13"/>
    <mergeCell ref="C16:N16"/>
    <mergeCell ref="C18:N18"/>
    <mergeCell ref="C15:N15"/>
    <mergeCell ref="C19:L19"/>
    <mergeCell ref="D20:M20"/>
    <mergeCell ref="C22:N22"/>
    <mergeCell ref="C2:N2"/>
    <mergeCell ref="C4:N4"/>
    <mergeCell ref="C5:N5"/>
    <mergeCell ref="C7:N7"/>
    <mergeCell ref="C3:N3"/>
    <mergeCell ref="C24:N24"/>
    <mergeCell ref="C10:N10"/>
    <mergeCell ref="C21:L21"/>
    <mergeCell ref="C23:L23"/>
    <mergeCell ref="C17:L17"/>
    <mergeCell ref="O36:O37"/>
    <mergeCell ref="G34:H34"/>
    <mergeCell ref="C27:L27"/>
    <mergeCell ref="K36:N37"/>
    <mergeCell ref="K32:O35"/>
    <mergeCell ref="C31:L31"/>
    <mergeCell ref="C34:F35"/>
    <mergeCell ref="C28:N30"/>
    <mergeCell ref="C32:I33"/>
  </mergeCells>
  <printOptions/>
  <pageMargins left="0.7086614173228347" right="0.75" top="0.31496062992125984" bottom="0.1968503937007874" header="0" footer="0"/>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codeName="Hoja3">
    <tabColor rgb="FF00B0F0"/>
  </sheetPr>
  <dimension ref="A1:EJ243"/>
  <sheetViews>
    <sheetView showGridLines="0" showZeros="0" zoomScalePageLayoutView="0" workbookViewId="0" topLeftCell="A9">
      <selection activeCell="J57" sqref="J57"/>
    </sheetView>
  </sheetViews>
  <sheetFormatPr defaultColWidth="0" defaultRowHeight="11.25"/>
  <cols>
    <col min="1" max="1" width="8.5" style="54" customWidth="1"/>
    <col min="2" max="2" width="16.66015625" style="54" customWidth="1"/>
    <col min="3" max="3" width="13.33203125" style="54" customWidth="1"/>
    <col min="4" max="4" width="12.66015625" style="54" customWidth="1"/>
    <col min="5" max="5" width="5.66015625" style="54" customWidth="1"/>
    <col min="6" max="6" width="15.66015625" style="54" customWidth="1"/>
    <col min="7" max="7" width="29.66015625" style="54" customWidth="1"/>
    <col min="8" max="8" width="17" style="54" customWidth="1"/>
    <col min="9" max="9" width="12.66015625" style="54" customWidth="1"/>
    <col min="10" max="10" width="9.16015625" style="54" customWidth="1"/>
    <col min="11" max="11" width="5.33203125" style="54" customWidth="1"/>
    <col min="12" max="12" width="11.66015625" style="54" customWidth="1"/>
    <col min="13" max="13" width="4" style="54" customWidth="1"/>
    <col min="14" max="14" width="6.5" style="54" hidden="1" customWidth="1"/>
    <col min="15" max="15" width="10.16015625" style="54" hidden="1" customWidth="1"/>
    <col min="16" max="16" width="2.66015625" style="54" hidden="1" customWidth="1"/>
    <col min="17" max="17" width="13.16015625" style="54" hidden="1" customWidth="1"/>
    <col min="18" max="18" width="12.66015625" style="54" hidden="1" customWidth="1"/>
    <col min="19" max="19" width="14" style="54" hidden="1" customWidth="1"/>
    <col min="20" max="20" width="9.16015625" style="54" hidden="1" customWidth="1"/>
    <col min="21" max="21" width="21" style="54" hidden="1" customWidth="1"/>
    <col min="22" max="22" width="9.16015625" style="54" hidden="1" customWidth="1"/>
    <col min="23" max="23" width="15.33203125" style="54" hidden="1" customWidth="1"/>
    <col min="24" max="247" width="9.16015625" style="54" hidden="1" customWidth="1"/>
    <col min="248" max="16384" width="12" style="54" hidden="1" customWidth="1"/>
  </cols>
  <sheetData>
    <row r="1" spans="1:8" ht="12.75" customHeight="1">
      <c r="A1" s="513" t="s">
        <v>109</v>
      </c>
      <c r="B1" s="514"/>
      <c r="C1" s="514"/>
      <c r="D1" s="506" t="s">
        <v>233</v>
      </c>
      <c r="E1" s="507"/>
      <c r="F1" s="507"/>
      <c r="G1" s="508"/>
      <c r="H1" s="222"/>
    </row>
    <row r="2" spans="1:8" ht="12.75" customHeight="1">
      <c r="A2" s="217"/>
      <c r="B2" s="65"/>
      <c r="C2" s="79"/>
      <c r="D2" s="509"/>
      <c r="E2" s="509"/>
      <c r="F2" s="509"/>
      <c r="G2" s="510"/>
      <c r="H2" s="223"/>
    </row>
    <row r="3" spans="1:8" ht="14.25" customHeight="1">
      <c r="A3" s="511" t="s">
        <v>154</v>
      </c>
      <c r="B3" s="512"/>
      <c r="C3" s="519" t="s">
        <v>245</v>
      </c>
      <c r="D3" s="520"/>
      <c r="E3" s="515" t="s">
        <v>105</v>
      </c>
      <c r="F3" s="515"/>
      <c r="G3" s="393">
        <v>44230</v>
      </c>
      <c r="H3" s="223"/>
    </row>
    <row r="4" spans="1:8" ht="14.25" customHeight="1">
      <c r="A4" s="218"/>
      <c r="B4" s="69"/>
      <c r="C4" s="361"/>
      <c r="D4" s="361"/>
      <c r="E4" s="515" t="s">
        <v>103</v>
      </c>
      <c r="F4" s="515"/>
      <c r="G4" s="393">
        <v>44242</v>
      </c>
      <c r="H4" s="223"/>
    </row>
    <row r="5" spans="3:8" ht="14.25" customHeight="1">
      <c r="C5" s="247"/>
      <c r="D5" s="247"/>
      <c r="E5" s="515" t="s">
        <v>104</v>
      </c>
      <c r="F5" s="515"/>
      <c r="G5" s="393">
        <v>44316</v>
      </c>
      <c r="H5" s="223"/>
    </row>
    <row r="6" spans="1:8" ht="11.25" customHeight="1">
      <c r="A6" s="218"/>
      <c r="B6" s="247"/>
      <c r="C6" s="247"/>
      <c r="D6" s="247"/>
      <c r="E6" s="69"/>
      <c r="F6" s="70"/>
      <c r="G6" s="221"/>
      <c r="H6" s="246"/>
    </row>
    <row r="7" spans="1:8" ht="12" customHeight="1">
      <c r="A7" s="219" t="s">
        <v>101</v>
      </c>
      <c r="B7" s="495" t="s">
        <v>232</v>
      </c>
      <c r="C7" s="495"/>
      <c r="D7" s="495"/>
      <c r="E7" s="495"/>
      <c r="F7" s="495"/>
      <c r="G7" s="495"/>
      <c r="H7" s="246"/>
    </row>
    <row r="8" spans="1:8" ht="12">
      <c r="A8" s="219"/>
      <c r="B8" s="495"/>
      <c r="C8" s="495"/>
      <c r="D8" s="495"/>
      <c r="E8" s="495"/>
      <c r="F8" s="495"/>
      <c r="G8" s="495"/>
      <c r="H8" s="246"/>
    </row>
    <row r="9" spans="1:8" ht="12" customHeight="1">
      <c r="A9" s="218"/>
      <c r="B9" s="495"/>
      <c r="C9" s="495"/>
      <c r="D9" s="495"/>
      <c r="E9" s="495"/>
      <c r="F9" s="495"/>
      <c r="G9" s="495"/>
      <c r="H9" s="394" t="s">
        <v>96</v>
      </c>
    </row>
    <row r="10" spans="1:8" ht="12" customHeight="1">
      <c r="A10" s="219" t="s">
        <v>102</v>
      </c>
      <c r="B10" s="495" t="s">
        <v>234</v>
      </c>
      <c r="C10" s="495"/>
      <c r="D10" s="495"/>
      <c r="E10" s="495"/>
      <c r="F10" s="495"/>
      <c r="G10" s="495"/>
      <c r="H10" s="395" t="s">
        <v>97</v>
      </c>
    </row>
    <row r="11" spans="1:12" ht="11.25" customHeight="1">
      <c r="A11" s="218"/>
      <c r="B11" s="495"/>
      <c r="C11" s="495"/>
      <c r="D11" s="495"/>
      <c r="E11" s="495"/>
      <c r="F11" s="495"/>
      <c r="G11" s="495"/>
      <c r="H11" s="224"/>
      <c r="J11" s="69"/>
      <c r="K11" s="69"/>
      <c r="L11" s="69"/>
    </row>
    <row r="12" spans="1:12" ht="15" customHeight="1">
      <c r="A12" s="496" t="s">
        <v>98</v>
      </c>
      <c r="B12" s="497"/>
      <c r="C12" s="517" t="s">
        <v>243</v>
      </c>
      <c r="D12" s="517"/>
      <c r="E12" s="517"/>
      <c r="F12" s="517"/>
      <c r="G12" s="517"/>
      <c r="H12" s="234"/>
      <c r="J12" s="80"/>
      <c r="K12" s="69"/>
      <c r="L12" s="69"/>
    </row>
    <row r="13" spans="1:12" ht="15" customHeight="1">
      <c r="A13" s="472" t="s">
        <v>106</v>
      </c>
      <c r="B13" s="473"/>
      <c r="C13" s="518"/>
      <c r="D13" s="518"/>
      <c r="E13" s="518"/>
      <c r="F13" s="518"/>
      <c r="G13" s="518"/>
      <c r="H13" s="235"/>
      <c r="J13" s="80"/>
      <c r="K13" s="69"/>
      <c r="L13" s="69"/>
    </row>
    <row r="14" spans="1:12" ht="15" customHeight="1">
      <c r="A14" s="498" t="s">
        <v>107</v>
      </c>
      <c r="B14" s="499"/>
      <c r="C14" s="521"/>
      <c r="D14" s="521"/>
      <c r="E14" s="521"/>
      <c r="F14" s="521"/>
      <c r="G14" s="521"/>
      <c r="H14" s="236" t="s">
        <v>108</v>
      </c>
      <c r="J14" s="80"/>
      <c r="K14" s="69"/>
      <c r="L14" s="69"/>
    </row>
    <row r="15" spans="10:12" ht="11.25">
      <c r="J15" s="81"/>
      <c r="K15" s="69"/>
      <c r="L15" s="69"/>
    </row>
    <row r="16" spans="1:12" ht="15.75">
      <c r="A16" s="192" t="s">
        <v>124</v>
      </c>
      <c r="B16" s="193"/>
      <c r="C16" s="193"/>
      <c r="D16" s="193"/>
      <c r="E16" s="193"/>
      <c r="F16" s="193"/>
      <c r="G16" s="193"/>
      <c r="H16" s="193"/>
      <c r="J16" s="69"/>
      <c r="K16" s="69"/>
      <c r="L16" s="69"/>
    </row>
    <row r="17" spans="2:140" ht="11.25" customHeight="1">
      <c r="B17" s="68"/>
      <c r="C17" s="68"/>
      <c r="D17" s="82"/>
      <c r="E17" s="82"/>
      <c r="F17" s="82"/>
      <c r="G17" s="82"/>
      <c r="H17" s="82"/>
      <c r="I17" s="83"/>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row>
    <row r="18" spans="1:140" ht="15" customHeight="1">
      <c r="A18" s="194" t="s">
        <v>125</v>
      </c>
      <c r="B18" s="195"/>
      <c r="C18" s="195"/>
      <c r="D18" s="195"/>
      <c r="E18" s="195"/>
      <c r="F18" s="195"/>
      <c r="G18" s="195"/>
      <c r="H18" s="195"/>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row>
    <row r="19" spans="1:140" ht="22.5" customHeight="1">
      <c r="A19" s="500" t="s">
        <v>178</v>
      </c>
      <c r="B19" s="501"/>
      <c r="C19" s="501"/>
      <c r="D19" s="501"/>
      <c r="E19" s="501"/>
      <c r="F19" s="501"/>
      <c r="G19" s="501"/>
      <c r="H19" s="501"/>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row>
    <row r="20" spans="1:140" ht="11.25" customHeight="1">
      <c r="A20" s="516" t="s">
        <v>227</v>
      </c>
      <c r="B20" s="516"/>
      <c r="C20" s="516"/>
      <c r="D20" s="516"/>
      <c r="E20" s="516"/>
      <c r="F20" s="516"/>
      <c r="G20" s="516"/>
      <c r="H20" s="516"/>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row>
    <row r="21" spans="1:140" ht="11.25">
      <c r="A21" s="516"/>
      <c r="B21" s="516"/>
      <c r="C21" s="516"/>
      <c r="D21" s="516"/>
      <c r="E21" s="516"/>
      <c r="F21" s="516"/>
      <c r="G21" s="516"/>
      <c r="H21" s="516"/>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row>
    <row r="22" spans="1:140" ht="11.25">
      <c r="A22" s="516"/>
      <c r="B22" s="516"/>
      <c r="C22" s="516"/>
      <c r="D22" s="516"/>
      <c r="E22" s="516"/>
      <c r="F22" s="516"/>
      <c r="G22" s="516"/>
      <c r="H22" s="516"/>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row>
    <row r="23" spans="1:140" ht="11.25" customHeight="1">
      <c r="A23" s="516"/>
      <c r="B23" s="516"/>
      <c r="C23" s="516"/>
      <c r="D23" s="516"/>
      <c r="E23" s="516"/>
      <c r="F23" s="516"/>
      <c r="G23" s="516"/>
      <c r="H23" s="516"/>
      <c r="I23" s="85"/>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row>
    <row r="24" spans="1:140" ht="11.25" customHeight="1">
      <c r="A24" s="516"/>
      <c r="B24" s="516"/>
      <c r="C24" s="516"/>
      <c r="D24" s="516"/>
      <c r="E24" s="516"/>
      <c r="F24" s="516"/>
      <c r="G24" s="516"/>
      <c r="H24" s="516"/>
      <c r="I24" s="85"/>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row>
    <row r="25" spans="1:140" ht="11.25" customHeight="1">
      <c r="A25" s="516"/>
      <c r="B25" s="516"/>
      <c r="C25" s="516"/>
      <c r="D25" s="516"/>
      <c r="E25" s="516"/>
      <c r="F25" s="516"/>
      <c r="G25" s="516"/>
      <c r="H25" s="516"/>
      <c r="I25" s="85"/>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row>
    <row r="26" spans="1:140" ht="21.75" customHeight="1">
      <c r="A26" s="502" t="s">
        <v>83</v>
      </c>
      <c r="B26" s="503"/>
      <c r="C26" s="503"/>
      <c r="D26" s="503"/>
      <c r="E26" s="84"/>
      <c r="F26" s="504" t="s">
        <v>126</v>
      </c>
      <c r="G26" s="505"/>
      <c r="H26" s="505"/>
      <c r="I26" s="85"/>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row>
    <row r="27" spans="9:140" ht="5.25" customHeight="1">
      <c r="I27" s="86"/>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row>
    <row r="28" spans="1:140" ht="22.5" customHeight="1">
      <c r="A28" s="474" t="s">
        <v>179</v>
      </c>
      <c r="B28" s="475"/>
      <c r="C28" s="476"/>
      <c r="D28" s="197" t="s">
        <v>166</v>
      </c>
      <c r="F28" s="474" t="s">
        <v>228</v>
      </c>
      <c r="G28" s="475"/>
      <c r="H28" s="389">
        <v>0.02</v>
      </c>
      <c r="I28" s="86"/>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row>
    <row r="29" spans="1:140" ht="22.5" customHeight="1">
      <c r="A29" s="474" t="s">
        <v>92</v>
      </c>
      <c r="B29" s="475"/>
      <c r="C29" s="476"/>
      <c r="D29" s="196">
        <v>44230</v>
      </c>
      <c r="E29" s="87"/>
      <c r="F29" s="474" t="s">
        <v>85</v>
      </c>
      <c r="G29" s="475"/>
      <c r="H29" s="200">
        <f>IF($D$29&lt;&gt;0,VLOOKUP($D$29,'Factor IMSS'!D37:G48,4),"")</f>
        <v>0.204</v>
      </c>
      <c r="I29" s="86"/>
      <c r="J29" s="161"/>
      <c r="K29" s="161"/>
      <c r="L29" s="161"/>
      <c r="M29" s="161"/>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row>
    <row r="30" spans="1:140" ht="22.5" customHeight="1">
      <c r="A30" s="474" t="s">
        <v>182</v>
      </c>
      <c r="B30" s="475"/>
      <c r="C30" s="476"/>
      <c r="D30" s="388">
        <v>89.62</v>
      </c>
      <c r="E30" s="88"/>
      <c r="F30" s="474" t="s">
        <v>84</v>
      </c>
      <c r="G30" s="475"/>
      <c r="H30" s="200">
        <f>IF($D$29&lt;&gt;0,VLOOKUP($D$29,'Factor IMSS'!D37:H48,5),"")</f>
        <v>0.011</v>
      </c>
      <c r="J30" s="161"/>
      <c r="K30" s="161"/>
      <c r="L30" s="161"/>
      <c r="M30" s="161"/>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row>
    <row r="31" spans="1:140" ht="22.5" customHeight="1">
      <c r="A31" s="474" t="s">
        <v>111</v>
      </c>
      <c r="B31" s="475"/>
      <c r="C31" s="476"/>
      <c r="D31" s="198">
        <v>7.58875</v>
      </c>
      <c r="E31" s="89"/>
      <c r="F31" s="474" t="s">
        <v>89</v>
      </c>
      <c r="G31" s="475"/>
      <c r="H31" s="201">
        <f>IF($D$29&lt;&gt;0,VLOOKUP($D$29,'Factor IMSS'!L38:O48,4),"")</f>
        <v>25</v>
      </c>
      <c r="J31" s="161"/>
      <c r="K31" s="161"/>
      <c r="L31" s="161"/>
      <c r="M31" s="161"/>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row>
    <row r="32" spans="1:140" ht="22.5" customHeight="1">
      <c r="A32" s="474" t="s">
        <v>88</v>
      </c>
      <c r="B32" s="475"/>
      <c r="C32" s="476"/>
      <c r="D32" s="199">
        <v>25</v>
      </c>
      <c r="E32" s="90"/>
      <c r="F32" s="474" t="s">
        <v>90</v>
      </c>
      <c r="G32" s="475"/>
      <c r="H32" s="201">
        <f>IF($D$29&lt;&gt;0,VLOOKUP($D$29,'Factor IMSS'!L38:O48,4),"")</f>
        <v>25</v>
      </c>
      <c r="J32" s="161"/>
      <c r="K32" s="161"/>
      <c r="L32" s="161"/>
      <c r="M32" s="161"/>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row>
    <row r="33" ht="4.5" customHeight="1"/>
    <row r="34" spans="2:7" ht="21.75" customHeight="1">
      <c r="B34" s="214" t="s">
        <v>127</v>
      </c>
      <c r="C34" s="215"/>
      <c r="D34" s="215"/>
      <c r="E34" s="215"/>
      <c r="F34" s="215"/>
      <c r="G34" s="216"/>
    </row>
    <row r="35" spans="2:12" ht="14.25" customHeight="1">
      <c r="B35" s="483" t="s">
        <v>69</v>
      </c>
      <c r="C35" s="484"/>
      <c r="D35" s="69"/>
      <c r="E35" s="91"/>
      <c r="F35" s="92"/>
      <c r="G35" s="92"/>
      <c r="L35" s="161"/>
    </row>
    <row r="36" spans="2:12" ht="14.25" customHeight="1">
      <c r="B36" s="202"/>
      <c r="C36" s="488" t="s">
        <v>174</v>
      </c>
      <c r="D36" s="489"/>
      <c r="E36" s="489"/>
      <c r="F36" s="490"/>
      <c r="G36" s="203">
        <v>365</v>
      </c>
      <c r="L36" s="161"/>
    </row>
    <row r="37" spans="2:12" ht="14.25" customHeight="1">
      <c r="B37" s="204"/>
      <c r="C37" s="191" t="s">
        <v>175</v>
      </c>
      <c r="D37" s="69"/>
      <c r="E37" s="93"/>
      <c r="F37" s="94"/>
      <c r="G37" s="205"/>
      <c r="L37" s="161"/>
    </row>
    <row r="38" spans="2:7" ht="14.25" customHeight="1">
      <c r="B38" s="206" t="s">
        <v>72</v>
      </c>
      <c r="C38" s="488" t="s">
        <v>173</v>
      </c>
      <c r="D38" s="489"/>
      <c r="E38" s="489"/>
      <c r="F38" s="490"/>
      <c r="G38" s="203">
        <v>52</v>
      </c>
    </row>
    <row r="39" spans="2:7" ht="14.25" customHeight="1">
      <c r="B39" s="206" t="s">
        <v>73</v>
      </c>
      <c r="C39" s="488" t="s">
        <v>6</v>
      </c>
      <c r="D39" s="489"/>
      <c r="E39" s="489"/>
      <c r="F39" s="490"/>
      <c r="G39" s="203">
        <v>6</v>
      </c>
    </row>
    <row r="40" spans="2:7" ht="58.5" customHeight="1">
      <c r="B40" s="207" t="s">
        <v>74</v>
      </c>
      <c r="C40" s="491" t="s">
        <v>242</v>
      </c>
      <c r="D40" s="492"/>
      <c r="E40" s="492"/>
      <c r="F40" s="493"/>
      <c r="G40" s="203">
        <v>7</v>
      </c>
    </row>
    <row r="41" spans="2:7" ht="5.25" customHeight="1">
      <c r="B41" s="208"/>
      <c r="C41" s="95"/>
      <c r="D41" s="69"/>
      <c r="E41" s="96"/>
      <c r="F41" s="97"/>
      <c r="G41" s="209"/>
    </row>
    <row r="42" spans="2:7" ht="15" customHeight="1">
      <c r="B42" s="494" t="s">
        <v>172</v>
      </c>
      <c r="C42" s="480" t="s">
        <v>7</v>
      </c>
      <c r="D42" s="481"/>
      <c r="E42" s="481"/>
      <c r="F42" s="482"/>
      <c r="G42" s="203">
        <v>3</v>
      </c>
    </row>
    <row r="43" spans="2:7" ht="17.25" customHeight="1">
      <c r="B43" s="494"/>
      <c r="C43" s="480" t="s">
        <v>8</v>
      </c>
      <c r="D43" s="481"/>
      <c r="E43" s="481"/>
      <c r="F43" s="482"/>
      <c r="G43" s="203">
        <v>4</v>
      </c>
    </row>
    <row r="44" spans="2:7" ht="16.5" customHeight="1">
      <c r="B44" s="494"/>
      <c r="C44" s="480" t="s">
        <v>91</v>
      </c>
      <c r="D44" s="481"/>
      <c r="E44" s="481"/>
      <c r="F44" s="482"/>
      <c r="G44" s="203">
        <v>1</v>
      </c>
    </row>
    <row r="45" spans="2:7" ht="6.75" customHeight="1">
      <c r="B45" s="208"/>
      <c r="C45" s="95"/>
      <c r="D45" s="69"/>
      <c r="E45" s="96"/>
      <c r="F45" s="97"/>
      <c r="G45" s="209"/>
    </row>
    <row r="46" spans="2:7" ht="14.25" customHeight="1">
      <c r="B46" s="210"/>
      <c r="C46" s="210" t="s">
        <v>176</v>
      </c>
      <c r="D46" s="69"/>
      <c r="E46" s="98"/>
      <c r="F46" s="97"/>
      <c r="G46" s="209"/>
    </row>
    <row r="47" spans="2:7" ht="14.25" customHeight="1">
      <c r="B47" s="207" t="s">
        <v>70</v>
      </c>
      <c r="C47" s="480" t="s">
        <v>9</v>
      </c>
      <c r="D47" s="481"/>
      <c r="E47" s="481"/>
      <c r="F47" s="482"/>
      <c r="G47" s="203">
        <v>15</v>
      </c>
    </row>
    <row r="48" spans="2:140" ht="22.5" customHeight="1">
      <c r="B48" s="207" t="s">
        <v>71</v>
      </c>
      <c r="C48" s="485" t="s">
        <v>128</v>
      </c>
      <c r="D48" s="486"/>
      <c r="E48" s="486"/>
      <c r="F48" s="487"/>
      <c r="G48" s="211">
        <f>((0.25)*(G39)/(1))</f>
        <v>1.5</v>
      </c>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row>
    <row r="49" spans="2:140" ht="24.75" customHeight="1">
      <c r="B49" s="207" t="s">
        <v>112</v>
      </c>
      <c r="C49" s="485" t="s">
        <v>180</v>
      </c>
      <c r="D49" s="486"/>
      <c r="E49" s="486"/>
      <c r="F49" s="487"/>
      <c r="G49" s="211">
        <f>(52-G38)*0.25</f>
        <v>0</v>
      </c>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row>
    <row r="50" spans="2:140" ht="6" customHeight="1">
      <c r="B50" s="212"/>
      <c r="C50" s="477"/>
      <c r="D50" s="478"/>
      <c r="E50" s="478"/>
      <c r="F50" s="479"/>
      <c r="G50" s="213"/>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row>
    <row r="51" spans="2:140" ht="6" customHeight="1">
      <c r="B51" s="78"/>
      <c r="C51" s="99"/>
      <c r="D51" s="100"/>
      <c r="E51" s="100"/>
      <c r="F51" s="101"/>
      <c r="G51" s="102"/>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row>
    <row r="52" spans="1:140" ht="13.5" customHeight="1">
      <c r="A52" s="225" t="s">
        <v>54</v>
      </c>
      <c r="B52" s="226"/>
      <c r="C52" s="226"/>
      <c r="D52" s="226"/>
      <c r="E52" s="226"/>
      <c r="F52" s="226"/>
      <c r="G52" s="226"/>
      <c r="H52" s="226"/>
      <c r="I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row>
    <row r="53" spans="1:140" ht="36" customHeight="1">
      <c r="A53" s="228" t="s">
        <v>56</v>
      </c>
      <c r="B53" s="471" t="s">
        <v>129</v>
      </c>
      <c r="C53" s="471"/>
      <c r="D53" s="471"/>
      <c r="E53" s="471"/>
      <c r="F53" s="229" t="s">
        <v>110</v>
      </c>
      <c r="G53" s="229" t="s">
        <v>66</v>
      </c>
      <c r="H53" s="229" t="s">
        <v>67</v>
      </c>
      <c r="I53" s="103" t="s">
        <v>256</v>
      </c>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row>
    <row r="54" spans="1:140" ht="12.75" customHeight="1">
      <c r="A54" s="332">
        <v>1</v>
      </c>
      <c r="B54" s="187" t="s">
        <v>169</v>
      </c>
      <c r="C54" s="188"/>
      <c r="D54" s="188"/>
      <c r="E54" s="189"/>
      <c r="F54" s="72">
        <v>400</v>
      </c>
      <c r="G54" s="73">
        <f>IF(F54&lt;&gt;0,Resúmen!H38,"")</f>
        <v>1.68545</v>
      </c>
      <c r="H54" s="333">
        <f>IF(A54&lt;&gt;0,ROUND(Resúmen!I38,2),"")</f>
        <v>674.18</v>
      </c>
      <c r="I54" s="54" t="s">
        <v>257</v>
      </c>
      <c r="J54" s="104"/>
      <c r="L54" s="78"/>
      <c r="M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row>
    <row r="55" spans="1:140" ht="12.75" customHeight="1">
      <c r="A55" s="332">
        <v>2</v>
      </c>
      <c r="B55" s="187" t="s">
        <v>168</v>
      </c>
      <c r="C55" s="188"/>
      <c r="D55" s="188"/>
      <c r="E55" s="189"/>
      <c r="F55" s="72">
        <v>500</v>
      </c>
      <c r="G55" s="73">
        <f>Resúmen!H39</f>
        <v>1.675873</v>
      </c>
      <c r="H55" s="333">
        <f>ROUND(Resúmen!I39,2)</f>
        <v>837.94</v>
      </c>
      <c r="I55" s="423" t="s">
        <v>257</v>
      </c>
      <c r="J55" s="104"/>
      <c r="L55" s="78"/>
      <c r="M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row>
    <row r="56" spans="1:140" ht="12.75" customHeight="1">
      <c r="A56" s="334">
        <v>3</v>
      </c>
      <c r="B56" s="187" t="s">
        <v>95</v>
      </c>
      <c r="C56" s="188"/>
      <c r="D56" s="188"/>
      <c r="E56" s="189"/>
      <c r="F56" s="72">
        <v>257.142857</v>
      </c>
      <c r="G56" s="73">
        <f>Resúmen!H40</f>
        <v>1.712064</v>
      </c>
      <c r="H56" s="333">
        <f>ROUND(Resúmen!I40,2)</f>
        <v>440.24</v>
      </c>
      <c r="I56" s="424" t="s">
        <v>257</v>
      </c>
      <c r="J56" s="104"/>
      <c r="L56" s="78"/>
      <c r="M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row>
    <row r="57" spans="1:140" ht="12.75" customHeight="1">
      <c r="A57" s="332">
        <v>4</v>
      </c>
      <c r="B57" s="187" t="s">
        <v>247</v>
      </c>
      <c r="C57" s="188"/>
      <c r="D57" s="188"/>
      <c r="E57" s="189"/>
      <c r="F57" s="72">
        <v>400</v>
      </c>
      <c r="G57" s="73">
        <f>Resúmen!H41</f>
        <v>1.68545</v>
      </c>
      <c r="H57" s="333">
        <f>ROUND(Resúmen!I41,2)</f>
        <v>674.18</v>
      </c>
      <c r="I57" s="424" t="s">
        <v>257</v>
      </c>
      <c r="J57" s="105"/>
      <c r="K57" s="78"/>
      <c r="L57" s="78"/>
      <c r="M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row>
    <row r="58" spans="1:140" ht="12.75" customHeight="1">
      <c r="A58" s="334">
        <v>5</v>
      </c>
      <c r="B58" s="187" t="s">
        <v>248</v>
      </c>
      <c r="C58" s="188"/>
      <c r="D58" s="188"/>
      <c r="E58" s="189"/>
      <c r="F58" s="72">
        <v>257.14</v>
      </c>
      <c r="G58" s="73">
        <f>Resúmen!H42</f>
        <v>1.712064</v>
      </c>
      <c r="H58" s="333">
        <f>ROUND(Resúmen!I42,2)</f>
        <v>440.24</v>
      </c>
      <c r="I58" s="424" t="s">
        <v>257</v>
      </c>
      <c r="J58" s="105"/>
      <c r="K58" s="78"/>
      <c r="L58" s="78"/>
      <c r="M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row>
    <row r="59" spans="1:140" ht="12.75" customHeight="1">
      <c r="A59" s="332">
        <v>6</v>
      </c>
      <c r="B59" s="187" t="s">
        <v>249</v>
      </c>
      <c r="C59" s="188"/>
      <c r="D59" s="188"/>
      <c r="E59" s="189"/>
      <c r="F59" s="72">
        <v>400</v>
      </c>
      <c r="G59" s="73">
        <f>Resúmen!H43</f>
        <v>1.68545</v>
      </c>
      <c r="H59" s="333">
        <f>ROUND(Resúmen!I43,2)</f>
        <v>674.18</v>
      </c>
      <c r="I59" s="98" t="s">
        <v>257</v>
      </c>
      <c r="J59" s="105"/>
      <c r="K59" s="78"/>
      <c r="L59" s="78"/>
      <c r="M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row>
    <row r="60" spans="1:140" ht="12.75" customHeight="1">
      <c r="A60" s="334">
        <v>7</v>
      </c>
      <c r="B60" s="187" t="s">
        <v>250</v>
      </c>
      <c r="C60" s="188"/>
      <c r="D60" s="188"/>
      <c r="E60" s="189"/>
      <c r="F60" s="72">
        <v>257.14</v>
      </c>
      <c r="G60" s="73">
        <f>Resúmen!H44</f>
        <v>1.712064</v>
      </c>
      <c r="H60" s="333">
        <f>ROUND(Resúmen!I44,2)</f>
        <v>440.24</v>
      </c>
      <c r="I60" s="98" t="s">
        <v>257</v>
      </c>
      <c r="J60" s="105"/>
      <c r="K60" s="78"/>
      <c r="L60" s="78"/>
      <c r="M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row>
    <row r="61" spans="1:140" ht="12.75" customHeight="1">
      <c r="A61" s="332">
        <v>8</v>
      </c>
      <c r="B61" s="187" t="s">
        <v>251</v>
      </c>
      <c r="C61" s="188"/>
      <c r="D61" s="188"/>
      <c r="E61" s="189"/>
      <c r="F61" s="72">
        <v>400</v>
      </c>
      <c r="G61" s="73">
        <f>Resúmen!H45</f>
        <v>1.68545</v>
      </c>
      <c r="H61" s="333">
        <f>ROUND(Resúmen!I45,2)</f>
        <v>674.18</v>
      </c>
      <c r="I61" s="98" t="s">
        <v>257</v>
      </c>
      <c r="J61" s="105"/>
      <c r="K61" s="78"/>
      <c r="L61" s="78"/>
      <c r="M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row>
    <row r="62" spans="1:140" ht="12.75" customHeight="1">
      <c r="A62" s="334">
        <v>9</v>
      </c>
      <c r="B62" s="187" t="s">
        <v>252</v>
      </c>
      <c r="C62" s="188"/>
      <c r="D62" s="188"/>
      <c r="E62" s="189"/>
      <c r="F62" s="72">
        <v>257.14</v>
      </c>
      <c r="G62" s="73">
        <f>Resúmen!H46</f>
        <v>1.712064</v>
      </c>
      <c r="H62" s="333">
        <f>ROUND(Resúmen!I46,2)</f>
        <v>440.24</v>
      </c>
      <c r="I62" s="98" t="s">
        <v>257</v>
      </c>
      <c r="J62" s="105"/>
      <c r="K62" s="78"/>
      <c r="L62" s="78"/>
      <c r="M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row>
    <row r="63" spans="1:140" ht="12.75" customHeight="1">
      <c r="A63" s="332">
        <v>10</v>
      </c>
      <c r="B63" s="187" t="s">
        <v>253</v>
      </c>
      <c r="C63" s="188"/>
      <c r="D63" s="188"/>
      <c r="E63" s="189"/>
      <c r="F63" s="72">
        <v>400</v>
      </c>
      <c r="G63" s="73">
        <f>Resúmen!H47</f>
        <v>1.68545</v>
      </c>
      <c r="H63" s="333">
        <f>ROUND(Resúmen!I47,2)</f>
        <v>674.18</v>
      </c>
      <c r="I63" s="98" t="s">
        <v>257</v>
      </c>
      <c r="J63" s="105"/>
      <c r="K63" s="78"/>
      <c r="L63" s="78"/>
      <c r="M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row>
    <row r="64" spans="1:140" ht="12.75" customHeight="1">
      <c r="A64" s="334">
        <v>11</v>
      </c>
      <c r="B64" s="187" t="s">
        <v>254</v>
      </c>
      <c r="C64" s="188"/>
      <c r="D64" s="188"/>
      <c r="E64" s="189"/>
      <c r="F64" s="72">
        <v>257.14</v>
      </c>
      <c r="G64" s="73">
        <f>Resúmen!H48</f>
        <v>1.712064</v>
      </c>
      <c r="H64" s="333">
        <f>ROUND(Resúmen!I48,2)</f>
        <v>440.24</v>
      </c>
      <c r="I64" s="98" t="s">
        <v>257</v>
      </c>
      <c r="J64" s="105"/>
      <c r="K64" s="78"/>
      <c r="L64" s="78"/>
      <c r="M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row>
    <row r="65" spans="1:140" ht="12.75" customHeight="1">
      <c r="A65" s="332">
        <v>12</v>
      </c>
      <c r="B65" s="187" t="s">
        <v>255</v>
      </c>
      <c r="C65" s="188"/>
      <c r="D65" s="188"/>
      <c r="E65" s="189"/>
      <c r="F65" s="72">
        <v>450</v>
      </c>
      <c r="G65" s="73">
        <f>Resúmen!H49</f>
        <v>1.680133</v>
      </c>
      <c r="H65" s="333">
        <f>ROUND(Resúmen!I49,2)</f>
        <v>756.06</v>
      </c>
      <c r="I65" s="98" t="s">
        <v>257</v>
      </c>
      <c r="J65" s="105"/>
      <c r="K65" s="78"/>
      <c r="L65" s="78"/>
      <c r="M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row>
    <row r="66" spans="1:140" ht="12.75" customHeight="1">
      <c r="A66" s="334">
        <v>13</v>
      </c>
      <c r="B66" s="187"/>
      <c r="C66" s="188"/>
      <c r="D66" s="188"/>
      <c r="E66" s="189"/>
      <c r="F66" s="72"/>
      <c r="G66" s="73">
        <f>Resúmen!H50</f>
        <v>0</v>
      </c>
      <c r="H66" s="333">
        <f>ROUND(Resúmen!I50,2)</f>
        <v>0</v>
      </c>
      <c r="I66" s="106"/>
      <c r="J66" s="105"/>
      <c r="K66" s="78"/>
      <c r="L66" s="78"/>
      <c r="M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row>
    <row r="67" spans="1:140" ht="12.75" customHeight="1">
      <c r="A67" s="332">
        <v>14</v>
      </c>
      <c r="B67" s="187"/>
      <c r="C67" s="188"/>
      <c r="D67" s="188"/>
      <c r="E67" s="189"/>
      <c r="F67" s="72"/>
      <c r="G67" s="73">
        <f>Resúmen!H51</f>
        <v>0</v>
      </c>
      <c r="H67" s="333">
        <f>ROUND(Resúmen!I51,2)</f>
        <v>0</v>
      </c>
      <c r="I67" s="106"/>
      <c r="J67" s="105"/>
      <c r="K67" s="78"/>
      <c r="L67" s="78"/>
      <c r="M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row>
    <row r="68" spans="1:140" ht="12.75" customHeight="1">
      <c r="A68" s="334">
        <v>15</v>
      </c>
      <c r="B68" s="187"/>
      <c r="C68" s="188"/>
      <c r="D68" s="188"/>
      <c r="E68" s="189"/>
      <c r="F68" s="72"/>
      <c r="G68" s="73">
        <f>Resúmen!H52</f>
        <v>0</v>
      </c>
      <c r="H68" s="333">
        <f>ROUND(Resúmen!I52,2)</f>
        <v>0</v>
      </c>
      <c r="I68" s="106"/>
      <c r="J68" s="105"/>
      <c r="K68" s="78"/>
      <c r="L68" s="78"/>
      <c r="M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row>
    <row r="69" spans="1:140" ht="12.75" customHeight="1">
      <c r="A69" s="332">
        <v>16</v>
      </c>
      <c r="B69" s="187"/>
      <c r="C69" s="188"/>
      <c r="D69" s="188"/>
      <c r="E69" s="189"/>
      <c r="F69" s="72"/>
      <c r="G69" s="73">
        <f>Resúmen!H53</f>
        <v>0</v>
      </c>
      <c r="H69" s="333">
        <f>ROUND(Resúmen!I53,2)</f>
        <v>0</v>
      </c>
      <c r="I69" s="106"/>
      <c r="J69" s="105"/>
      <c r="K69" s="78"/>
      <c r="L69" s="78"/>
      <c r="M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row>
    <row r="70" spans="1:140" ht="12.75" customHeight="1">
      <c r="A70" s="334">
        <v>17</v>
      </c>
      <c r="B70" s="187"/>
      <c r="C70" s="188"/>
      <c r="D70" s="188"/>
      <c r="E70" s="189"/>
      <c r="F70" s="72"/>
      <c r="G70" s="73">
        <f>Resúmen!H54</f>
        <v>0</v>
      </c>
      <c r="H70" s="333">
        <f>ROUND(Resúmen!I54,2)</f>
        <v>0</v>
      </c>
      <c r="I70" s="106"/>
      <c r="J70" s="105"/>
      <c r="K70" s="78"/>
      <c r="L70" s="78"/>
      <c r="M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row>
    <row r="71" spans="1:140" ht="12.75" customHeight="1">
      <c r="A71" s="332">
        <v>18</v>
      </c>
      <c r="B71" s="187"/>
      <c r="C71" s="188"/>
      <c r="D71" s="188"/>
      <c r="E71" s="189"/>
      <c r="F71" s="72"/>
      <c r="G71" s="73">
        <f>Resúmen!H55</f>
        <v>0</v>
      </c>
      <c r="H71" s="333">
        <f>ROUND(Resúmen!I55,2)</f>
        <v>0</v>
      </c>
      <c r="I71" s="106"/>
      <c r="J71" s="105"/>
      <c r="K71" s="78"/>
      <c r="L71" s="78"/>
      <c r="M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row>
    <row r="72" spans="1:140" ht="12.75" customHeight="1">
      <c r="A72" s="334">
        <v>19</v>
      </c>
      <c r="B72" s="187"/>
      <c r="C72" s="188"/>
      <c r="D72" s="188"/>
      <c r="E72" s="189"/>
      <c r="F72" s="72"/>
      <c r="G72" s="73">
        <f>Resúmen!H56</f>
        <v>0</v>
      </c>
      <c r="H72" s="333">
        <f>ROUND(Resúmen!I56,2)</f>
        <v>0</v>
      </c>
      <c r="I72" s="106"/>
      <c r="J72" s="105"/>
      <c r="K72" s="78"/>
      <c r="L72" s="78"/>
      <c r="M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row>
    <row r="73" spans="1:140" ht="12.75" customHeight="1">
      <c r="A73" s="332">
        <v>20</v>
      </c>
      <c r="B73" s="187"/>
      <c r="C73" s="188"/>
      <c r="D73" s="188"/>
      <c r="E73" s="189"/>
      <c r="F73" s="72"/>
      <c r="G73" s="331">
        <f>Resúmen!H57</f>
        <v>0</v>
      </c>
      <c r="H73" s="333">
        <f>ROUND(Resúmen!I57,2)</f>
        <v>0</v>
      </c>
      <c r="I73" s="106"/>
      <c r="J73" s="105"/>
      <c r="K73" s="78"/>
      <c r="L73" s="78"/>
      <c r="M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row>
    <row r="74" spans="1:140" ht="12.75" customHeight="1">
      <c r="A74" s="334">
        <v>21</v>
      </c>
      <c r="B74" s="187"/>
      <c r="C74" s="188"/>
      <c r="D74" s="188"/>
      <c r="E74" s="189"/>
      <c r="F74" s="72"/>
      <c r="G74" s="331">
        <f>Resúmen!H58</f>
        <v>0</v>
      </c>
      <c r="H74" s="333">
        <f>ROUND(Resúmen!I58,2)</f>
        <v>0</v>
      </c>
      <c r="I74" s="106"/>
      <c r="J74" s="105"/>
      <c r="K74" s="78"/>
      <c r="L74" s="78"/>
      <c r="M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row>
    <row r="75" spans="1:140" ht="12.75" customHeight="1">
      <c r="A75" s="332">
        <v>22</v>
      </c>
      <c r="B75" s="187"/>
      <c r="C75" s="188"/>
      <c r="D75" s="188"/>
      <c r="E75" s="189"/>
      <c r="F75" s="72"/>
      <c r="G75" s="331">
        <f>Resúmen!H59</f>
        <v>0</v>
      </c>
      <c r="H75" s="333">
        <f>ROUND(Resúmen!I59,2)</f>
        <v>0</v>
      </c>
      <c r="I75" s="106"/>
      <c r="J75" s="105"/>
      <c r="K75" s="78"/>
      <c r="L75" s="78"/>
      <c r="M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row>
    <row r="76" spans="1:140" ht="12.75" customHeight="1">
      <c r="A76" s="334">
        <v>23</v>
      </c>
      <c r="B76" s="187"/>
      <c r="C76" s="188"/>
      <c r="D76" s="188"/>
      <c r="E76" s="189"/>
      <c r="F76" s="72"/>
      <c r="G76" s="331">
        <f>Resúmen!H60</f>
        <v>0</v>
      </c>
      <c r="H76" s="333">
        <f>ROUND(Resúmen!I60,2)</f>
        <v>0</v>
      </c>
      <c r="I76" s="106"/>
      <c r="J76" s="105"/>
      <c r="K76" s="78"/>
      <c r="L76" s="78"/>
      <c r="M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row>
    <row r="77" spans="1:140" ht="12.75" customHeight="1">
      <c r="A77" s="332">
        <v>24</v>
      </c>
      <c r="B77" s="187"/>
      <c r="C77" s="188"/>
      <c r="D77" s="188"/>
      <c r="E77" s="189"/>
      <c r="F77" s="72"/>
      <c r="G77" s="331">
        <f>Resúmen!H61</f>
        <v>0</v>
      </c>
      <c r="H77" s="333">
        <f>ROUND(Resúmen!I61,2)</f>
        <v>0</v>
      </c>
      <c r="I77" s="106"/>
      <c r="J77" s="105"/>
      <c r="K77" s="78"/>
      <c r="L77" s="78"/>
      <c r="M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row>
    <row r="78" spans="1:140" ht="12.75" customHeight="1">
      <c r="A78" s="334">
        <v>25</v>
      </c>
      <c r="B78" s="187"/>
      <c r="C78" s="188"/>
      <c r="D78" s="188"/>
      <c r="E78" s="189"/>
      <c r="F78" s="72"/>
      <c r="G78" s="331">
        <f>Resúmen!H62</f>
        <v>0</v>
      </c>
      <c r="H78" s="333">
        <f>ROUND(Resúmen!I62,2)</f>
        <v>0</v>
      </c>
      <c r="I78" s="106"/>
      <c r="J78" s="105"/>
      <c r="K78" s="78"/>
      <c r="L78" s="78"/>
      <c r="M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row>
    <row r="79" spans="1:140" ht="12.75" customHeight="1">
      <c r="A79" s="332">
        <v>26</v>
      </c>
      <c r="B79" s="187"/>
      <c r="C79" s="188"/>
      <c r="D79" s="188"/>
      <c r="E79" s="189"/>
      <c r="F79" s="72"/>
      <c r="G79" s="331">
        <f>Resúmen!H63</f>
        <v>0</v>
      </c>
      <c r="H79" s="333">
        <f>ROUND(Resúmen!I63,2)</f>
        <v>0</v>
      </c>
      <c r="I79" s="106"/>
      <c r="J79" s="105"/>
      <c r="K79" s="78"/>
      <c r="L79" s="78"/>
      <c r="M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row>
    <row r="80" spans="1:140" ht="12.75" customHeight="1">
      <c r="A80" s="334">
        <v>27</v>
      </c>
      <c r="B80" s="187"/>
      <c r="C80" s="188"/>
      <c r="D80" s="188"/>
      <c r="E80" s="189"/>
      <c r="F80" s="72"/>
      <c r="G80" s="331">
        <f>Resúmen!H64</f>
        <v>0</v>
      </c>
      <c r="H80" s="333">
        <f>ROUND(Resúmen!I64,2)</f>
        <v>0</v>
      </c>
      <c r="I80" s="106"/>
      <c r="J80" s="105"/>
      <c r="K80" s="78"/>
      <c r="L80" s="78"/>
      <c r="M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row>
    <row r="81" spans="1:140" ht="12.75" customHeight="1">
      <c r="A81" s="332">
        <v>28</v>
      </c>
      <c r="B81" s="187"/>
      <c r="C81" s="188"/>
      <c r="D81" s="188"/>
      <c r="E81" s="189"/>
      <c r="F81" s="72"/>
      <c r="G81" s="331">
        <f>Resúmen!H65</f>
        <v>0</v>
      </c>
      <c r="H81" s="333">
        <f>ROUND(Resúmen!I65,2)</f>
        <v>0</v>
      </c>
      <c r="I81" s="106"/>
      <c r="J81" s="105"/>
      <c r="K81" s="78"/>
      <c r="L81" s="78"/>
      <c r="M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row>
    <row r="82" spans="1:140" ht="12.75" customHeight="1">
      <c r="A82" s="334">
        <v>29</v>
      </c>
      <c r="B82" s="187"/>
      <c r="C82" s="188"/>
      <c r="D82" s="188"/>
      <c r="E82" s="189"/>
      <c r="F82" s="72"/>
      <c r="G82" s="331">
        <f>Resúmen!H66</f>
        <v>0</v>
      </c>
      <c r="H82" s="333">
        <f>ROUND(Resúmen!I66,2)</f>
        <v>0</v>
      </c>
      <c r="I82" s="106"/>
      <c r="J82" s="105"/>
      <c r="K82" s="78"/>
      <c r="L82" s="78"/>
      <c r="M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row>
    <row r="83" spans="1:140" ht="12.75" customHeight="1">
      <c r="A83" s="332">
        <v>30</v>
      </c>
      <c r="B83" s="187"/>
      <c r="C83" s="188"/>
      <c r="D83" s="188"/>
      <c r="E83" s="189"/>
      <c r="F83" s="72"/>
      <c r="G83" s="331">
        <f>Resúmen!H67</f>
        <v>0</v>
      </c>
      <c r="H83" s="333">
        <f>ROUND(Resúmen!I67,2)</f>
        <v>0</v>
      </c>
      <c r="I83" s="106"/>
      <c r="J83" s="105"/>
      <c r="K83" s="78"/>
      <c r="L83" s="78"/>
      <c r="M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row>
    <row r="84" spans="1:140" ht="12.75" customHeight="1">
      <c r="A84" s="334">
        <v>31</v>
      </c>
      <c r="B84" s="187"/>
      <c r="C84" s="188"/>
      <c r="D84" s="188"/>
      <c r="E84" s="189"/>
      <c r="F84" s="72"/>
      <c r="G84" s="331">
        <f>Resúmen!H68</f>
        <v>0</v>
      </c>
      <c r="H84" s="333">
        <f>ROUND(Resúmen!I68,2)</f>
        <v>0</v>
      </c>
      <c r="I84" s="106"/>
      <c r="J84" s="105"/>
      <c r="K84" s="78"/>
      <c r="L84" s="78"/>
      <c r="M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row>
    <row r="85" spans="1:140" ht="12.75" customHeight="1">
      <c r="A85" s="332">
        <v>32</v>
      </c>
      <c r="B85" s="187"/>
      <c r="C85" s="188"/>
      <c r="D85" s="188"/>
      <c r="E85" s="189"/>
      <c r="F85" s="72"/>
      <c r="G85" s="331">
        <f>Resúmen!H69</f>
        <v>0</v>
      </c>
      <c r="H85" s="333">
        <f>ROUND(Resúmen!I69,2)</f>
        <v>0</v>
      </c>
      <c r="I85" s="106"/>
      <c r="J85" s="105"/>
      <c r="K85" s="78"/>
      <c r="L85" s="78"/>
      <c r="M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row>
    <row r="86" spans="1:140" ht="12.75" customHeight="1">
      <c r="A86" s="334">
        <v>33</v>
      </c>
      <c r="B86" s="187"/>
      <c r="C86" s="188"/>
      <c r="D86" s="188"/>
      <c r="E86" s="189"/>
      <c r="F86" s="72"/>
      <c r="G86" s="331">
        <f>Resúmen!H70</f>
        <v>0</v>
      </c>
      <c r="H86" s="333">
        <f>ROUND(Resúmen!I70,2)</f>
        <v>0</v>
      </c>
      <c r="I86" s="106"/>
      <c r="J86" s="105"/>
      <c r="K86" s="78"/>
      <c r="L86" s="78"/>
      <c r="M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row>
    <row r="87" spans="1:140" ht="12.75" customHeight="1">
      <c r="A87" s="332">
        <v>34</v>
      </c>
      <c r="B87" s="187"/>
      <c r="C87" s="188"/>
      <c r="D87" s="188"/>
      <c r="E87" s="189"/>
      <c r="F87" s="72"/>
      <c r="G87" s="331">
        <f>Resúmen!H71</f>
        <v>0</v>
      </c>
      <c r="H87" s="333">
        <f>ROUND(Resúmen!I71,2)</f>
        <v>0</v>
      </c>
      <c r="I87" s="106"/>
      <c r="J87" s="105"/>
      <c r="K87" s="78"/>
      <c r="L87" s="78"/>
      <c r="M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row>
    <row r="88" spans="1:140" ht="12.75" customHeight="1">
      <c r="A88" s="334">
        <v>35</v>
      </c>
      <c r="B88" s="187"/>
      <c r="C88" s="188"/>
      <c r="D88" s="188"/>
      <c r="E88" s="189"/>
      <c r="F88" s="72"/>
      <c r="G88" s="331">
        <f>Resúmen!H72</f>
        <v>0</v>
      </c>
      <c r="H88" s="333">
        <f>ROUND(Resúmen!I72,2)</f>
        <v>0</v>
      </c>
      <c r="I88" s="106"/>
      <c r="J88" s="105"/>
      <c r="K88" s="78"/>
      <c r="L88" s="78"/>
      <c r="M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row>
    <row r="89" spans="1:140" ht="12.75" customHeight="1">
      <c r="A89" s="332">
        <v>36</v>
      </c>
      <c r="B89" s="187"/>
      <c r="C89" s="188"/>
      <c r="D89" s="188"/>
      <c r="E89" s="189"/>
      <c r="F89" s="72"/>
      <c r="G89" s="331">
        <f>Resúmen!H73</f>
        <v>0</v>
      </c>
      <c r="H89" s="333">
        <f>ROUND(Resúmen!I73,2)</f>
        <v>0</v>
      </c>
      <c r="I89" s="106"/>
      <c r="J89" s="105"/>
      <c r="K89" s="107"/>
      <c r="L89" s="107"/>
      <c r="M89" s="10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row>
    <row r="90" spans="1:140" ht="12.75" customHeight="1">
      <c r="A90" s="334">
        <v>37</v>
      </c>
      <c r="B90" s="187"/>
      <c r="C90" s="188"/>
      <c r="D90" s="188"/>
      <c r="E90" s="189"/>
      <c r="F90" s="72"/>
      <c r="G90" s="331">
        <f>Resúmen!H74</f>
        <v>0</v>
      </c>
      <c r="H90" s="333">
        <f>ROUND(Resúmen!I74,2)</f>
        <v>0</v>
      </c>
      <c r="I90" s="106"/>
      <c r="J90" s="105"/>
      <c r="K90" s="107"/>
      <c r="L90" s="107"/>
      <c r="M90" s="10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row>
    <row r="91" spans="1:140" ht="12.75" customHeight="1">
      <c r="A91" s="332">
        <v>38</v>
      </c>
      <c r="B91" s="187"/>
      <c r="C91" s="188"/>
      <c r="D91" s="188"/>
      <c r="E91" s="189"/>
      <c r="F91" s="72"/>
      <c r="G91" s="331">
        <f>Resúmen!H75</f>
        <v>0</v>
      </c>
      <c r="H91" s="333">
        <f>ROUND(Resúmen!I75,2)</f>
        <v>0</v>
      </c>
      <c r="I91" s="106"/>
      <c r="J91" s="105"/>
      <c r="K91" s="107"/>
      <c r="L91" s="107"/>
      <c r="M91" s="10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row>
    <row r="92" spans="1:140" ht="12.75" customHeight="1">
      <c r="A92" s="334">
        <v>39</v>
      </c>
      <c r="B92" s="187"/>
      <c r="C92" s="188"/>
      <c r="D92" s="188"/>
      <c r="E92" s="189"/>
      <c r="F92" s="72"/>
      <c r="G92" s="331">
        <f>Resúmen!H76</f>
        <v>0</v>
      </c>
      <c r="H92" s="333">
        <f>ROUND(Resúmen!I76,2)</f>
        <v>0</v>
      </c>
      <c r="I92" s="106"/>
      <c r="J92" s="105"/>
      <c r="K92" s="107"/>
      <c r="L92" s="107"/>
      <c r="M92" s="10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row>
    <row r="93" spans="1:140" ht="12.75" customHeight="1">
      <c r="A93" s="332">
        <v>40</v>
      </c>
      <c r="B93" s="187"/>
      <c r="C93" s="188"/>
      <c r="D93" s="188"/>
      <c r="E93" s="189"/>
      <c r="F93" s="72"/>
      <c r="G93" s="331">
        <f>Resúmen!H77</f>
        <v>0</v>
      </c>
      <c r="H93" s="333">
        <f>ROUND(Resúmen!I77,2)</f>
        <v>0</v>
      </c>
      <c r="I93" s="106"/>
      <c r="J93" s="105"/>
      <c r="K93" s="107"/>
      <c r="L93" s="107"/>
      <c r="M93" s="10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row>
    <row r="94" spans="1:140" ht="12.75" customHeight="1">
      <c r="A94" s="334">
        <v>41</v>
      </c>
      <c r="B94" s="187"/>
      <c r="C94" s="188"/>
      <c r="D94" s="188"/>
      <c r="E94" s="189"/>
      <c r="F94" s="72"/>
      <c r="G94" s="331">
        <f>Resúmen!H78</f>
        <v>0</v>
      </c>
      <c r="H94" s="333">
        <f>ROUND(Resúmen!I78,2)</f>
        <v>0</v>
      </c>
      <c r="I94" s="106"/>
      <c r="J94" s="105"/>
      <c r="K94" s="107"/>
      <c r="L94" s="107"/>
      <c r="M94" s="10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row>
    <row r="95" spans="1:140" ht="12.75" customHeight="1">
      <c r="A95" s="332">
        <v>42</v>
      </c>
      <c r="B95" s="187"/>
      <c r="C95" s="188"/>
      <c r="D95" s="188"/>
      <c r="E95" s="189"/>
      <c r="F95" s="72"/>
      <c r="G95" s="331">
        <f>Resúmen!H79</f>
        <v>0</v>
      </c>
      <c r="H95" s="333">
        <f>ROUND(Resúmen!I79,2)</f>
        <v>0</v>
      </c>
      <c r="I95" s="106"/>
      <c r="J95" s="105"/>
      <c r="K95" s="107"/>
      <c r="L95" s="107"/>
      <c r="M95" s="10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row>
    <row r="96" spans="1:140" ht="12.75" customHeight="1">
      <c r="A96" s="334">
        <v>43</v>
      </c>
      <c r="B96" s="187"/>
      <c r="C96" s="188"/>
      <c r="D96" s="188"/>
      <c r="E96" s="189"/>
      <c r="F96" s="72"/>
      <c r="G96" s="331">
        <f>Resúmen!H80</f>
        <v>0</v>
      </c>
      <c r="H96" s="333">
        <f>ROUND(Resúmen!I80,2)</f>
        <v>0</v>
      </c>
      <c r="I96" s="106"/>
      <c r="J96" s="105"/>
      <c r="K96" s="107"/>
      <c r="L96" s="107"/>
      <c r="M96" s="10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row>
    <row r="97" spans="1:140" ht="12.75" customHeight="1">
      <c r="A97" s="332">
        <v>44</v>
      </c>
      <c r="B97" s="187"/>
      <c r="C97" s="188"/>
      <c r="D97" s="188"/>
      <c r="E97" s="189"/>
      <c r="F97" s="72"/>
      <c r="G97" s="331">
        <f>Resúmen!H81</f>
        <v>0</v>
      </c>
      <c r="H97" s="333">
        <f>ROUND(Resúmen!I81,2)</f>
        <v>0</v>
      </c>
      <c r="I97" s="106"/>
      <c r="J97" s="105"/>
      <c r="K97" s="107"/>
      <c r="L97" s="107"/>
      <c r="M97" s="10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row>
    <row r="98" spans="1:140" ht="12.75" customHeight="1">
      <c r="A98" s="334">
        <v>45</v>
      </c>
      <c r="B98" s="187"/>
      <c r="C98" s="188"/>
      <c r="D98" s="188"/>
      <c r="E98" s="189"/>
      <c r="F98" s="72"/>
      <c r="G98" s="331">
        <f>Resúmen!H82</f>
        <v>0</v>
      </c>
      <c r="H98" s="333">
        <f>ROUND(Resúmen!I82,2)</f>
        <v>0</v>
      </c>
      <c r="I98" s="106"/>
      <c r="J98" s="105"/>
      <c r="K98" s="107"/>
      <c r="L98" s="107"/>
      <c r="M98" s="10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row>
    <row r="99" spans="1:140" ht="12.75" customHeight="1">
      <c r="A99" s="332">
        <v>46</v>
      </c>
      <c r="B99" s="187"/>
      <c r="C99" s="188"/>
      <c r="D99" s="188"/>
      <c r="E99" s="189"/>
      <c r="F99" s="72"/>
      <c r="G99" s="331">
        <f>Resúmen!H83</f>
        <v>0</v>
      </c>
      <c r="H99" s="333">
        <f>ROUND(Resúmen!I83,2)</f>
        <v>0</v>
      </c>
      <c r="I99" s="106"/>
      <c r="J99" s="109"/>
      <c r="K99" s="107"/>
      <c r="L99" s="107"/>
      <c r="M99" s="10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row>
    <row r="100" spans="1:140" ht="12.75" customHeight="1">
      <c r="A100" s="334">
        <v>47</v>
      </c>
      <c r="B100" s="187"/>
      <c r="C100" s="188"/>
      <c r="D100" s="188"/>
      <c r="E100" s="189"/>
      <c r="F100" s="72"/>
      <c r="G100" s="331">
        <f>Resúmen!H84</f>
        <v>0</v>
      </c>
      <c r="H100" s="333">
        <f>ROUND(Resúmen!I84,2)</f>
        <v>0</v>
      </c>
      <c r="I100" s="106"/>
      <c r="J100" s="109"/>
      <c r="K100" s="107"/>
      <c r="L100" s="107"/>
      <c r="M100" s="10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row>
    <row r="101" spans="1:140" ht="12.75" customHeight="1">
      <c r="A101" s="332">
        <v>48</v>
      </c>
      <c r="B101" s="187"/>
      <c r="C101" s="188"/>
      <c r="D101" s="188"/>
      <c r="E101" s="189"/>
      <c r="F101" s="72"/>
      <c r="G101" s="331">
        <f>Resúmen!H85</f>
        <v>0</v>
      </c>
      <c r="H101" s="333">
        <f>ROUND(Resúmen!I85,2)</f>
        <v>0</v>
      </c>
      <c r="I101" s="106"/>
      <c r="J101" s="109"/>
      <c r="K101" s="107"/>
      <c r="L101" s="107"/>
      <c r="M101" s="10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row>
    <row r="102" spans="1:140" ht="12.75" customHeight="1">
      <c r="A102" s="334">
        <v>49</v>
      </c>
      <c r="B102" s="187"/>
      <c r="C102" s="188"/>
      <c r="D102" s="188"/>
      <c r="E102" s="189"/>
      <c r="F102" s="72"/>
      <c r="G102" s="331">
        <f>Resúmen!H86</f>
        <v>0</v>
      </c>
      <c r="H102" s="333">
        <f>ROUND(Resúmen!I86,2)</f>
        <v>0</v>
      </c>
      <c r="I102" s="106"/>
      <c r="J102" s="109"/>
      <c r="K102" s="107"/>
      <c r="L102" s="107"/>
      <c r="M102" s="10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row>
    <row r="103" spans="1:140" ht="12.75" customHeight="1">
      <c r="A103" s="332">
        <v>50</v>
      </c>
      <c r="B103" s="187"/>
      <c r="C103" s="188"/>
      <c r="D103" s="188"/>
      <c r="E103" s="189"/>
      <c r="F103" s="72"/>
      <c r="G103" s="331">
        <f>Resúmen!H87</f>
        <v>0</v>
      </c>
      <c r="H103" s="333">
        <f>ROUND(Resúmen!I87,2)</f>
        <v>0</v>
      </c>
      <c r="I103" s="106"/>
      <c r="J103" s="109"/>
      <c r="K103" s="107"/>
      <c r="L103" s="107"/>
      <c r="M103" s="10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row>
    <row r="104" spans="1:140" ht="12.75" customHeight="1">
      <c r="A104" s="334">
        <v>51</v>
      </c>
      <c r="B104" s="187"/>
      <c r="C104" s="188"/>
      <c r="D104" s="188"/>
      <c r="E104" s="189"/>
      <c r="F104" s="72"/>
      <c r="G104" s="331">
        <f>Resúmen!H88</f>
        <v>0</v>
      </c>
      <c r="H104" s="333">
        <f>ROUND(Resúmen!I88,2)</f>
        <v>0</v>
      </c>
      <c r="I104" s="106"/>
      <c r="J104" s="109"/>
      <c r="K104" s="107"/>
      <c r="L104" s="107"/>
      <c r="M104" s="10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row>
    <row r="105" spans="1:140" ht="12.75" customHeight="1">
      <c r="A105" s="332">
        <v>52</v>
      </c>
      <c r="B105" s="162"/>
      <c r="C105" s="163"/>
      <c r="D105" s="163"/>
      <c r="E105" s="164"/>
      <c r="F105" s="72"/>
      <c r="G105" s="331">
        <f>Resúmen!H89</f>
        <v>0</v>
      </c>
      <c r="H105" s="333">
        <f>ROUND(Resúmen!I89,2)</f>
        <v>0</v>
      </c>
      <c r="I105" s="106"/>
      <c r="J105" s="109"/>
      <c r="K105" s="107"/>
      <c r="L105" s="107"/>
      <c r="M105" s="10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row>
    <row r="106" spans="1:140" ht="12.75" customHeight="1">
      <c r="A106" s="334">
        <v>53</v>
      </c>
      <c r="B106" s="162"/>
      <c r="C106" s="163"/>
      <c r="D106" s="163"/>
      <c r="E106" s="164"/>
      <c r="F106" s="72"/>
      <c r="G106" s="331">
        <f>Resúmen!H90</f>
        <v>0</v>
      </c>
      <c r="H106" s="333">
        <f>ROUND(Resúmen!I90,2)</f>
        <v>0</v>
      </c>
      <c r="I106" s="106"/>
      <c r="J106" s="109"/>
      <c r="K106" s="107"/>
      <c r="L106" s="107"/>
      <c r="M106" s="10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row>
    <row r="107" spans="1:140" ht="12.75" customHeight="1">
      <c r="A107" s="332">
        <v>54</v>
      </c>
      <c r="B107" s="162"/>
      <c r="C107" s="163"/>
      <c r="D107" s="163"/>
      <c r="E107" s="164"/>
      <c r="F107" s="72"/>
      <c r="G107" s="331">
        <f>Resúmen!H91</f>
        <v>0</v>
      </c>
      <c r="H107" s="333">
        <f>ROUND(Resúmen!I91,2)</f>
        <v>0</v>
      </c>
      <c r="I107" s="106"/>
      <c r="J107" s="109"/>
      <c r="K107" s="107"/>
      <c r="L107" s="107"/>
      <c r="M107" s="10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row>
    <row r="108" spans="1:140" ht="12.75" customHeight="1">
      <c r="A108" s="334">
        <v>55</v>
      </c>
      <c r="B108" s="162"/>
      <c r="C108" s="163"/>
      <c r="D108" s="163"/>
      <c r="E108" s="164"/>
      <c r="F108" s="72"/>
      <c r="G108" s="331">
        <f>Resúmen!H92</f>
        <v>0</v>
      </c>
      <c r="H108" s="333">
        <f>ROUND(Resúmen!I92,2)</f>
        <v>0</v>
      </c>
      <c r="I108" s="106"/>
      <c r="J108" s="109"/>
      <c r="K108" s="107"/>
      <c r="L108" s="107"/>
      <c r="M108" s="10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row>
    <row r="109" spans="1:140" ht="12.75" customHeight="1">
      <c r="A109" s="332">
        <v>56</v>
      </c>
      <c r="B109" s="162"/>
      <c r="C109" s="163"/>
      <c r="D109" s="163"/>
      <c r="E109" s="164"/>
      <c r="F109" s="72"/>
      <c r="G109" s="331">
        <f>Resúmen!H93</f>
        <v>0</v>
      </c>
      <c r="H109" s="333">
        <f>ROUND(Resúmen!I93,2)</f>
        <v>0</v>
      </c>
      <c r="I109" s="106"/>
      <c r="J109" s="109"/>
      <c r="K109" s="107"/>
      <c r="L109" s="107"/>
      <c r="M109" s="10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row>
    <row r="110" spans="1:140" ht="12.75" customHeight="1">
      <c r="A110" s="334">
        <v>57</v>
      </c>
      <c r="B110" s="162"/>
      <c r="C110" s="163"/>
      <c r="D110" s="163"/>
      <c r="E110" s="164"/>
      <c r="F110" s="72"/>
      <c r="G110" s="331">
        <f>Resúmen!H94</f>
        <v>0</v>
      </c>
      <c r="H110" s="333">
        <f>ROUND(Resúmen!I94,2)</f>
        <v>0</v>
      </c>
      <c r="I110" s="106"/>
      <c r="J110" s="109"/>
      <c r="K110" s="107"/>
      <c r="L110" s="107"/>
      <c r="M110" s="10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row>
    <row r="111" spans="1:140" ht="12.75" customHeight="1">
      <c r="A111" s="332">
        <v>58</v>
      </c>
      <c r="B111" s="162"/>
      <c r="C111" s="163"/>
      <c r="D111" s="163"/>
      <c r="E111" s="164"/>
      <c r="F111" s="72"/>
      <c r="G111" s="331">
        <f>Resúmen!H95</f>
        <v>0</v>
      </c>
      <c r="H111" s="333">
        <f>ROUND(Resúmen!I95,2)</f>
        <v>0</v>
      </c>
      <c r="I111" s="106"/>
      <c r="J111" s="109"/>
      <c r="K111" s="107"/>
      <c r="L111" s="107"/>
      <c r="M111" s="10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row>
    <row r="112" spans="1:140" ht="12.75" customHeight="1">
      <c r="A112" s="334">
        <v>59</v>
      </c>
      <c r="B112" s="162"/>
      <c r="C112" s="163"/>
      <c r="D112" s="163"/>
      <c r="E112" s="164"/>
      <c r="F112" s="72"/>
      <c r="G112" s="331">
        <f>Resúmen!H96</f>
        <v>0</v>
      </c>
      <c r="H112" s="333">
        <f>ROUND(Resúmen!I96,2)</f>
        <v>0</v>
      </c>
      <c r="I112" s="106"/>
      <c r="J112" s="109"/>
      <c r="K112" s="107"/>
      <c r="L112" s="107"/>
      <c r="M112" s="10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row>
    <row r="113" spans="1:140" ht="12.75" customHeight="1">
      <c r="A113" s="332">
        <v>60</v>
      </c>
      <c r="B113" s="162"/>
      <c r="C113" s="163"/>
      <c r="D113" s="163"/>
      <c r="E113" s="164"/>
      <c r="F113" s="72"/>
      <c r="G113" s="331">
        <f>Resúmen!H97</f>
        <v>0</v>
      </c>
      <c r="H113" s="333">
        <f>ROUND(Resúmen!I97,2)</f>
        <v>0</v>
      </c>
      <c r="I113" s="106"/>
      <c r="J113" s="109"/>
      <c r="K113" s="107"/>
      <c r="L113" s="107"/>
      <c r="M113" s="10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row>
    <row r="114" spans="1:140" ht="12.75" customHeight="1">
      <c r="A114" s="334">
        <v>61</v>
      </c>
      <c r="B114" s="162"/>
      <c r="C114" s="163"/>
      <c r="D114" s="163"/>
      <c r="E114" s="164"/>
      <c r="F114" s="72"/>
      <c r="G114" s="331">
        <f>Resúmen!H98</f>
        <v>0</v>
      </c>
      <c r="H114" s="333">
        <f>ROUND(Resúmen!I98,2)</f>
        <v>0</v>
      </c>
      <c r="I114" s="106"/>
      <c r="J114" s="109"/>
      <c r="K114" s="107"/>
      <c r="L114" s="107"/>
      <c r="M114" s="10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row>
    <row r="115" spans="1:140" ht="12.75" customHeight="1">
      <c r="A115" s="332">
        <v>62</v>
      </c>
      <c r="B115" s="162"/>
      <c r="C115" s="163"/>
      <c r="D115" s="163"/>
      <c r="E115" s="164"/>
      <c r="F115" s="72"/>
      <c r="G115" s="331">
        <f>Resúmen!H99</f>
        <v>0</v>
      </c>
      <c r="H115" s="333">
        <f>ROUND(Resúmen!I99,2)</f>
        <v>0</v>
      </c>
      <c r="I115" s="106"/>
      <c r="J115" s="109"/>
      <c r="K115" s="107"/>
      <c r="L115" s="107"/>
      <c r="M115" s="10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row>
    <row r="116" spans="1:140" ht="12.75" customHeight="1">
      <c r="A116" s="334">
        <v>63</v>
      </c>
      <c r="B116" s="162"/>
      <c r="C116" s="163"/>
      <c r="D116" s="163"/>
      <c r="E116" s="164"/>
      <c r="F116" s="72"/>
      <c r="G116" s="331">
        <f>Resúmen!H100</f>
        <v>0</v>
      </c>
      <c r="H116" s="333">
        <f>ROUND(Resúmen!I100,2)</f>
        <v>0</v>
      </c>
      <c r="I116" s="106"/>
      <c r="J116" s="109"/>
      <c r="K116" s="107"/>
      <c r="L116" s="107"/>
      <c r="M116" s="10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row>
    <row r="117" spans="1:140" ht="12.75" customHeight="1">
      <c r="A117" s="332">
        <v>64</v>
      </c>
      <c r="B117" s="162"/>
      <c r="C117" s="163"/>
      <c r="D117" s="163"/>
      <c r="E117" s="164"/>
      <c r="F117" s="72"/>
      <c r="G117" s="331">
        <f>Resúmen!H101</f>
        <v>0</v>
      </c>
      <c r="H117" s="333">
        <f>ROUND(Resúmen!I101,2)</f>
        <v>0</v>
      </c>
      <c r="I117" s="106"/>
      <c r="J117" s="109"/>
      <c r="K117" s="107"/>
      <c r="L117" s="107"/>
      <c r="M117" s="10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row>
    <row r="118" spans="1:140" ht="12.75" customHeight="1">
      <c r="A118" s="334">
        <v>65</v>
      </c>
      <c r="B118" s="162"/>
      <c r="C118" s="163"/>
      <c r="D118" s="163"/>
      <c r="E118" s="164"/>
      <c r="F118" s="72"/>
      <c r="G118" s="331">
        <f>Resúmen!H102</f>
        <v>0</v>
      </c>
      <c r="H118" s="333">
        <f>ROUND(Resúmen!I102,2)</f>
        <v>0</v>
      </c>
      <c r="I118" s="106"/>
      <c r="J118" s="109"/>
      <c r="K118" s="107"/>
      <c r="L118" s="107"/>
      <c r="M118" s="10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row>
    <row r="119" spans="1:140" ht="12.75" customHeight="1">
      <c r="A119" s="332">
        <v>66</v>
      </c>
      <c r="B119" s="162"/>
      <c r="C119" s="163"/>
      <c r="D119" s="163"/>
      <c r="E119" s="164"/>
      <c r="F119" s="72"/>
      <c r="G119" s="331">
        <f>Resúmen!H103</f>
        <v>0</v>
      </c>
      <c r="H119" s="333">
        <f>ROUND(Resúmen!I103,2)</f>
        <v>0</v>
      </c>
      <c r="I119" s="106"/>
      <c r="J119" s="109"/>
      <c r="K119" s="107"/>
      <c r="L119" s="107"/>
      <c r="M119" s="10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row>
    <row r="120" spans="1:140" ht="12.75" customHeight="1">
      <c r="A120" s="334">
        <v>67</v>
      </c>
      <c r="B120" s="162"/>
      <c r="C120" s="163"/>
      <c r="D120" s="163"/>
      <c r="E120" s="164"/>
      <c r="F120" s="72"/>
      <c r="G120" s="331">
        <f>Resúmen!H104</f>
        <v>0</v>
      </c>
      <c r="H120" s="333">
        <f>ROUND(Resúmen!I104,2)</f>
        <v>0</v>
      </c>
      <c r="I120" s="106"/>
      <c r="J120" s="109"/>
      <c r="K120" s="107"/>
      <c r="L120" s="107"/>
      <c r="M120" s="10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row>
    <row r="121" spans="1:140" ht="12.75" customHeight="1">
      <c r="A121" s="332">
        <v>68</v>
      </c>
      <c r="B121" s="187"/>
      <c r="C121" s="188"/>
      <c r="D121" s="188"/>
      <c r="E121" s="189"/>
      <c r="F121" s="72"/>
      <c r="G121" s="331">
        <f>Resúmen!H105</f>
        <v>0</v>
      </c>
      <c r="H121" s="333">
        <f>ROUND(Resúmen!I105,2)</f>
        <v>0</v>
      </c>
      <c r="I121" s="106"/>
      <c r="J121" s="109"/>
      <c r="K121" s="107"/>
      <c r="L121" s="107"/>
      <c r="M121" s="10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row>
    <row r="122" spans="1:140" ht="12.75" customHeight="1">
      <c r="A122" s="334">
        <v>69</v>
      </c>
      <c r="B122" s="187"/>
      <c r="C122" s="188"/>
      <c r="D122" s="188"/>
      <c r="E122" s="189"/>
      <c r="F122" s="72"/>
      <c r="G122" s="331">
        <f>Resúmen!H106</f>
        <v>0</v>
      </c>
      <c r="H122" s="333">
        <f>ROUND(Resúmen!I106,2)</f>
        <v>0</v>
      </c>
      <c r="I122" s="106"/>
      <c r="J122" s="109"/>
      <c r="K122" s="107"/>
      <c r="L122" s="107"/>
      <c r="M122" s="10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row>
    <row r="123" spans="1:140" ht="12.75" customHeight="1">
      <c r="A123" s="332">
        <v>70</v>
      </c>
      <c r="B123" s="187"/>
      <c r="C123" s="188"/>
      <c r="D123" s="188"/>
      <c r="E123" s="189"/>
      <c r="F123" s="72"/>
      <c r="G123" s="331">
        <f>Resúmen!H107</f>
        <v>0</v>
      </c>
      <c r="H123" s="333">
        <f>ROUND(Resúmen!I107,2)</f>
        <v>0</v>
      </c>
      <c r="I123" s="106"/>
      <c r="J123" s="109"/>
      <c r="K123" s="107"/>
      <c r="L123" s="107"/>
      <c r="M123" s="10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row>
    <row r="124" spans="1:140" ht="12.75" customHeight="1">
      <c r="A124" s="334">
        <v>71</v>
      </c>
      <c r="B124" s="187"/>
      <c r="C124" s="188"/>
      <c r="D124" s="188"/>
      <c r="E124" s="189"/>
      <c r="F124" s="72"/>
      <c r="G124" s="331">
        <f>Resúmen!H108</f>
        <v>0</v>
      </c>
      <c r="H124" s="333">
        <f>ROUND(Resúmen!I108,2)</f>
        <v>0</v>
      </c>
      <c r="I124" s="106"/>
      <c r="J124" s="109"/>
      <c r="K124" s="107"/>
      <c r="L124" s="107"/>
      <c r="M124" s="10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row>
    <row r="125" spans="1:140" ht="12.75" customHeight="1">
      <c r="A125" s="332">
        <v>72</v>
      </c>
      <c r="B125" s="187"/>
      <c r="C125" s="188"/>
      <c r="D125" s="188"/>
      <c r="E125" s="189"/>
      <c r="F125" s="72"/>
      <c r="G125" s="331">
        <f>Resúmen!H109</f>
        <v>0</v>
      </c>
      <c r="H125" s="333">
        <f>ROUND(Resúmen!I109,2)</f>
        <v>0</v>
      </c>
      <c r="I125" s="106"/>
      <c r="J125" s="109"/>
      <c r="K125" s="107"/>
      <c r="L125" s="107"/>
      <c r="M125" s="10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row>
    <row r="126" spans="1:140" ht="12.75" customHeight="1">
      <c r="A126" s="334">
        <v>73</v>
      </c>
      <c r="B126" s="187"/>
      <c r="C126" s="188"/>
      <c r="D126" s="188"/>
      <c r="E126" s="189"/>
      <c r="F126" s="72"/>
      <c r="G126" s="331">
        <f>Resúmen!H110</f>
        <v>0</v>
      </c>
      <c r="H126" s="333">
        <f>ROUND(Resúmen!I110,2)</f>
        <v>0</v>
      </c>
      <c r="I126" s="106"/>
      <c r="J126" s="109"/>
      <c r="K126" s="107"/>
      <c r="L126" s="107"/>
      <c r="M126" s="10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row>
    <row r="127" spans="1:140" ht="12.75" customHeight="1">
      <c r="A127" s="332">
        <v>74</v>
      </c>
      <c r="B127" s="187"/>
      <c r="C127" s="188"/>
      <c r="D127" s="188"/>
      <c r="E127" s="189"/>
      <c r="F127" s="72"/>
      <c r="G127" s="331">
        <f>Resúmen!H111</f>
        <v>0</v>
      </c>
      <c r="H127" s="333">
        <f>ROUND(Resúmen!I111,2)</f>
        <v>0</v>
      </c>
      <c r="I127" s="106"/>
      <c r="J127" s="109"/>
      <c r="K127" s="107"/>
      <c r="L127" s="107"/>
      <c r="M127" s="10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row>
    <row r="128" spans="1:140" ht="12.75" customHeight="1">
      <c r="A128" s="334">
        <v>75</v>
      </c>
      <c r="B128" s="187"/>
      <c r="C128" s="188"/>
      <c r="D128" s="188"/>
      <c r="E128" s="189"/>
      <c r="F128" s="72"/>
      <c r="G128" s="331">
        <f>Resúmen!H112</f>
        <v>0</v>
      </c>
      <c r="H128" s="333">
        <f>ROUND(Resúmen!I112,2)</f>
        <v>0</v>
      </c>
      <c r="I128" s="106"/>
      <c r="J128" s="109"/>
      <c r="K128" s="107"/>
      <c r="L128" s="107"/>
      <c r="M128" s="10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row>
    <row r="129" spans="1:140" ht="12.75" customHeight="1">
      <c r="A129" s="332">
        <v>76</v>
      </c>
      <c r="B129" s="187"/>
      <c r="C129" s="188"/>
      <c r="D129" s="188"/>
      <c r="E129" s="189"/>
      <c r="F129" s="72"/>
      <c r="G129" s="331">
        <f>Resúmen!H113</f>
        <v>0</v>
      </c>
      <c r="H129" s="333">
        <f>ROUND(Resúmen!I113,2)</f>
        <v>0</v>
      </c>
      <c r="I129" s="106"/>
      <c r="J129" s="109"/>
      <c r="K129" s="107"/>
      <c r="L129" s="107"/>
      <c r="M129" s="10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row>
    <row r="130" spans="1:140" ht="12.75" customHeight="1">
      <c r="A130" s="334">
        <v>77</v>
      </c>
      <c r="B130" s="187"/>
      <c r="C130" s="188"/>
      <c r="D130" s="188"/>
      <c r="E130" s="189"/>
      <c r="F130" s="72"/>
      <c r="G130" s="331">
        <f>Resúmen!H114</f>
        <v>0</v>
      </c>
      <c r="H130" s="333">
        <f>ROUND(Resúmen!I114,2)</f>
        <v>0</v>
      </c>
      <c r="I130" s="106"/>
      <c r="J130" s="109"/>
      <c r="K130" s="107"/>
      <c r="L130" s="107"/>
      <c r="M130" s="10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row>
    <row r="131" spans="1:140" ht="12.75" customHeight="1">
      <c r="A131" s="332">
        <v>78</v>
      </c>
      <c r="B131" s="187"/>
      <c r="C131" s="188"/>
      <c r="D131" s="188"/>
      <c r="E131" s="189"/>
      <c r="F131" s="72"/>
      <c r="G131" s="331">
        <f>Resúmen!H115</f>
        <v>0</v>
      </c>
      <c r="H131" s="333">
        <f>ROUND(Resúmen!I115,2)</f>
        <v>0</v>
      </c>
      <c r="I131" s="106"/>
      <c r="J131" s="109"/>
      <c r="K131" s="107"/>
      <c r="L131" s="107"/>
      <c r="M131" s="10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row>
    <row r="132" spans="1:140" ht="12.75" customHeight="1">
      <c r="A132" s="334">
        <v>79</v>
      </c>
      <c r="B132" s="187"/>
      <c r="C132" s="188"/>
      <c r="D132" s="188"/>
      <c r="E132" s="189"/>
      <c r="F132" s="72"/>
      <c r="G132" s="331">
        <f>Resúmen!H116</f>
        <v>0</v>
      </c>
      <c r="H132" s="333">
        <f>ROUND(Resúmen!I116,2)</f>
        <v>0</v>
      </c>
      <c r="I132" s="106"/>
      <c r="J132" s="109"/>
      <c r="K132" s="107"/>
      <c r="L132" s="107"/>
      <c r="M132" s="10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row>
    <row r="133" spans="1:140" ht="12.75" customHeight="1">
      <c r="A133" s="332">
        <v>80</v>
      </c>
      <c r="B133" s="187"/>
      <c r="C133" s="188"/>
      <c r="D133" s="188"/>
      <c r="E133" s="189"/>
      <c r="F133" s="72"/>
      <c r="G133" s="331">
        <f>Resúmen!H117</f>
        <v>0</v>
      </c>
      <c r="H133" s="333">
        <f>ROUND(Resúmen!I117,2)</f>
        <v>0</v>
      </c>
      <c r="I133" s="106"/>
      <c r="J133" s="109"/>
      <c r="K133" s="107"/>
      <c r="L133" s="107"/>
      <c r="M133" s="10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row>
    <row r="134" spans="1:140" ht="12.75" customHeight="1">
      <c r="A134" s="334">
        <v>81</v>
      </c>
      <c r="B134" s="187"/>
      <c r="C134" s="188"/>
      <c r="D134" s="188"/>
      <c r="E134" s="189"/>
      <c r="F134" s="72"/>
      <c r="G134" s="331">
        <f>Resúmen!H118</f>
        <v>0</v>
      </c>
      <c r="H134" s="333">
        <f>ROUND(Resúmen!I118,2)</f>
        <v>0</v>
      </c>
      <c r="I134" s="106"/>
      <c r="J134" s="109"/>
      <c r="K134" s="107"/>
      <c r="L134" s="107"/>
      <c r="M134" s="10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row>
    <row r="135" spans="1:140" ht="12.75" customHeight="1">
      <c r="A135" s="332">
        <v>82</v>
      </c>
      <c r="B135" s="187"/>
      <c r="C135" s="188"/>
      <c r="D135" s="188"/>
      <c r="E135" s="189"/>
      <c r="F135" s="72"/>
      <c r="G135" s="331">
        <f>Resúmen!H119</f>
        <v>0</v>
      </c>
      <c r="H135" s="333">
        <f>ROUND(Resúmen!I119,2)</f>
        <v>0</v>
      </c>
      <c r="I135" s="106"/>
      <c r="J135" s="109"/>
      <c r="K135" s="107"/>
      <c r="L135" s="107"/>
      <c r="M135" s="10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row>
    <row r="136" spans="1:140" ht="12.75" customHeight="1">
      <c r="A136" s="334">
        <v>83</v>
      </c>
      <c r="B136" s="187"/>
      <c r="C136" s="188"/>
      <c r="D136" s="188"/>
      <c r="E136" s="189"/>
      <c r="F136" s="72"/>
      <c r="G136" s="331">
        <f>Resúmen!H120</f>
        <v>0</v>
      </c>
      <c r="H136" s="333">
        <f>ROUND(Resúmen!I120,2)</f>
        <v>0</v>
      </c>
      <c r="I136" s="106"/>
      <c r="J136" s="109"/>
      <c r="K136" s="107"/>
      <c r="L136" s="107"/>
      <c r="M136" s="10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row>
    <row r="137" spans="1:140" ht="12.75" customHeight="1">
      <c r="A137" s="332">
        <v>84</v>
      </c>
      <c r="B137" s="187"/>
      <c r="C137" s="188"/>
      <c r="D137" s="188"/>
      <c r="E137" s="189"/>
      <c r="F137" s="72"/>
      <c r="G137" s="331">
        <f>Resúmen!H121</f>
        <v>0</v>
      </c>
      <c r="H137" s="333">
        <f>ROUND(Resúmen!I121,2)</f>
        <v>0</v>
      </c>
      <c r="I137" s="106"/>
      <c r="J137" s="109"/>
      <c r="K137" s="107"/>
      <c r="L137" s="107"/>
      <c r="M137" s="10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row>
    <row r="138" spans="1:140" ht="12.75" customHeight="1">
      <c r="A138" s="334">
        <v>85</v>
      </c>
      <c r="B138" s="187"/>
      <c r="C138" s="188"/>
      <c r="D138" s="188"/>
      <c r="E138" s="189"/>
      <c r="F138" s="72"/>
      <c r="G138" s="331">
        <f>Resúmen!H122</f>
        <v>0</v>
      </c>
      <c r="H138" s="333">
        <f>ROUND(Resúmen!I122,2)</f>
        <v>0</v>
      </c>
      <c r="I138" s="106"/>
      <c r="J138" s="109"/>
      <c r="K138" s="107"/>
      <c r="L138" s="107"/>
      <c r="M138" s="10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row>
    <row r="139" spans="9:140" ht="9.75">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row>
    <row r="140" spans="9:140" ht="9.75">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row>
    <row r="141" spans="9:140" ht="9.75">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row>
    <row r="142" spans="9:140" ht="9.75">
      <c r="I142" s="78"/>
      <c r="J142" s="78"/>
      <c r="K142" s="78"/>
      <c r="L142" s="78"/>
      <c r="M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row>
    <row r="143" spans="9:140" ht="9.75">
      <c r="I143" s="78"/>
      <c r="J143" s="78"/>
      <c r="K143" s="78"/>
      <c r="L143" s="78"/>
      <c r="M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row>
    <row r="144" spans="9:140" ht="9.75">
      <c r="I144" s="78"/>
      <c r="J144" s="78"/>
      <c r="K144" s="78"/>
      <c r="L144" s="78"/>
      <c r="M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row>
    <row r="145" spans="9:140" ht="9.75">
      <c r="I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row>
    <row r="146" spans="9:140" ht="9.75">
      <c r="I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row>
    <row r="147" spans="9:140" ht="9.75">
      <c r="I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row>
    <row r="148" spans="9:140" ht="9.75">
      <c r="I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row>
    <row r="149" spans="9:140" ht="9.75">
      <c r="I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row>
    <row r="150" spans="9:140" ht="43.5" customHeight="1">
      <c r="I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row>
    <row r="151" spans="9:140" ht="9.75">
      <c r="I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row>
    <row r="152" spans="9:140" ht="33" customHeight="1">
      <c r="I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row>
    <row r="153" spans="9:140" ht="9.75">
      <c r="I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row>
    <row r="154" spans="9:140" ht="9.75">
      <c r="I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row>
    <row r="155" spans="9:140" ht="30" customHeight="1">
      <c r="I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row>
    <row r="156" spans="9:140" ht="9.75">
      <c r="I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row>
    <row r="157" spans="9:140" ht="40.5" customHeight="1">
      <c r="I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row>
    <row r="158" spans="9:140" ht="9.75">
      <c r="I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row>
    <row r="159" spans="9:140" ht="30.75" customHeight="1">
      <c r="I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row>
    <row r="160" spans="9:140" ht="9.75">
      <c r="I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row>
    <row r="161" spans="9:140" ht="45.75" customHeight="1">
      <c r="I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row>
    <row r="162" spans="9:140" ht="9.75">
      <c r="I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row>
    <row r="163" spans="9:140" ht="40.5" customHeight="1">
      <c r="I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row>
    <row r="164" spans="9:140" ht="9.75">
      <c r="I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row>
    <row r="165" spans="9:140" ht="26.25" customHeight="1">
      <c r="I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row>
    <row r="166" spans="9:140" ht="8.25" customHeight="1">
      <c r="I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row>
    <row r="167" spans="9:140" ht="9.75">
      <c r="I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row>
    <row r="168" spans="9:140" ht="9.75">
      <c r="I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row>
    <row r="169" spans="9:140" ht="9.75">
      <c r="I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row>
    <row r="170" spans="9:140" ht="32.25" customHeight="1">
      <c r="I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row>
    <row r="171" spans="9:140" ht="19.5" customHeight="1">
      <c r="I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row>
    <row r="172" spans="9:140" ht="9.75">
      <c r="I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row>
    <row r="173" spans="9:140" ht="9.75">
      <c r="I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row>
    <row r="174" spans="9:140" ht="9.75">
      <c r="I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row>
    <row r="175" spans="9:140" ht="9.75">
      <c r="I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row>
    <row r="176" spans="9:140" ht="9.75">
      <c r="I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row>
    <row r="177" spans="9:140" ht="9.75">
      <c r="I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row>
    <row r="178" spans="9:140" ht="9.75">
      <c r="I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row>
    <row r="179" spans="9:140" ht="9.75">
      <c r="I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row>
    <row r="180" spans="9:140" ht="9.75">
      <c r="I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row>
    <row r="181" spans="9:140" ht="9.75">
      <c r="I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row>
    <row r="182" spans="9:140" ht="9.75">
      <c r="I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row>
    <row r="183" spans="9:140" ht="9.75">
      <c r="I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row>
    <row r="184" spans="9:140" ht="9.75">
      <c r="I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row>
    <row r="185" spans="9:140" ht="9.75">
      <c r="I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row>
    <row r="186" spans="9:140" ht="9.75">
      <c r="I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row>
    <row r="187" spans="9:140" ht="9.75">
      <c r="I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row>
    <row r="188" spans="9:140" ht="26.25" customHeight="1">
      <c r="I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row>
    <row r="189" spans="9:140" ht="9.75">
      <c r="I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row>
    <row r="190" spans="9:140" ht="9.75">
      <c r="I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row>
    <row r="191" spans="9:140" ht="9.75">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row>
    <row r="192" spans="9:140" ht="9.75">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row>
    <row r="193" spans="9:140" ht="9.75">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row>
    <row r="194" spans="9:140" ht="9.75">
      <c r="I194" s="78"/>
      <c r="J194" s="78"/>
      <c r="K194" s="78"/>
      <c r="L194" s="78"/>
      <c r="M194" s="78"/>
      <c r="N194" s="110"/>
      <c r="O194" s="78"/>
      <c r="P194" s="78"/>
      <c r="Q194" s="78"/>
      <c r="R194" s="110"/>
      <c r="S194" s="110"/>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row>
    <row r="195" spans="9:140" ht="9.75">
      <c r="I195" s="78"/>
      <c r="J195" s="78"/>
      <c r="K195" s="78"/>
      <c r="L195" s="78"/>
      <c r="M195" s="78"/>
      <c r="N195" s="78"/>
      <c r="O195" s="78"/>
      <c r="P195" s="78"/>
      <c r="Q195" s="78"/>
      <c r="R195" s="110"/>
      <c r="S195" s="110"/>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row>
    <row r="196" spans="9:140" ht="9.75">
      <c r="I196" s="78"/>
      <c r="J196" s="78"/>
      <c r="K196" s="78"/>
      <c r="L196" s="78"/>
      <c r="M196" s="78"/>
      <c r="N196" s="78"/>
      <c r="O196" s="78"/>
      <c r="P196" s="78"/>
      <c r="Q196" s="78"/>
      <c r="R196" s="110"/>
      <c r="S196" s="110"/>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row>
    <row r="197" spans="9:140" ht="9.75">
      <c r="I197" s="78"/>
      <c r="J197" s="78"/>
      <c r="K197" s="78"/>
      <c r="L197" s="78"/>
      <c r="M197" s="78"/>
      <c r="N197" s="78"/>
      <c r="O197" s="78"/>
      <c r="P197" s="78"/>
      <c r="Q197" s="78"/>
      <c r="R197" s="110"/>
      <c r="S197" s="110"/>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row>
    <row r="198" spans="9:140" ht="9.75">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row>
    <row r="199" spans="9:140" ht="9.75">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row>
    <row r="200" spans="9:140" ht="9.75">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row>
    <row r="201" spans="9:140" ht="9.75">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row>
    <row r="202" spans="9:140" ht="9.75">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row>
    <row r="203" spans="9:140" ht="9.75">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row>
    <row r="204" spans="9:140" ht="9.75">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row>
    <row r="205" spans="9:140" ht="9.75">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row>
    <row r="206" spans="9:140" ht="9.75">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row>
    <row r="207" spans="9:140" ht="9.75">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row>
    <row r="208" spans="9:140" ht="9.75">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row>
    <row r="209" spans="9:140" ht="9.75">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row>
    <row r="210" spans="9:140" ht="9.75">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row>
    <row r="211" spans="9:140" ht="9.75">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row>
    <row r="212" spans="9:140" ht="9.75">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row>
    <row r="213" spans="9:140" ht="9.75">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row>
    <row r="214" spans="9:140" ht="9.75">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row>
    <row r="215" spans="9:140" ht="9.75">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row>
    <row r="216" spans="9:140" ht="9.75">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row>
    <row r="217" spans="9:140" ht="9.75">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row>
    <row r="218" spans="9:140" ht="9.75">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row>
    <row r="219" spans="9:140" ht="9.75">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row>
    <row r="220" spans="9:140" ht="9.75">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row>
    <row r="221" spans="9:140" ht="9.75">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row>
    <row r="222" spans="9:140" ht="9.75">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row>
    <row r="223" spans="9:140" ht="9.75">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row>
    <row r="224" spans="9:140" ht="9.75">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row>
    <row r="225" spans="9:140" ht="9.75">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row>
    <row r="226" spans="9:140" ht="9.75">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row>
    <row r="227" spans="9:140" ht="9.75">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row>
    <row r="228" spans="9:140" ht="9.75">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row>
    <row r="229" spans="9:140" ht="9.75">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row>
    <row r="230" spans="4:140" ht="9.75">
      <c r="D230" s="54" t="s">
        <v>165</v>
      </c>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row>
    <row r="231" spans="9:140" ht="9.75">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row>
    <row r="232" spans="9:140" ht="9.75">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row>
    <row r="233" spans="9:140" ht="9.75">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row>
    <row r="234" spans="9:140" ht="9.75">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row>
    <row r="235" spans="9:140" ht="9.75">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row>
    <row r="236" spans="9:140" ht="9.75">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row>
    <row r="237" spans="9:140" ht="9.75">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row>
    <row r="238" spans="9:140" ht="9.75">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row>
    <row r="239" spans="9:140" ht="9.75">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row>
    <row r="240" spans="9:140" ht="9.75">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row>
    <row r="241" spans="9:140" ht="9.75">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row>
    <row r="242" spans="9:140" ht="9.75">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row>
    <row r="243" spans="9:140" ht="9.75">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row>
  </sheetData>
  <sheetProtection/>
  <protectedRanges>
    <protectedRange password="CCE7" sqref="D11 D34 B35:C118 D23:D25 G53:H114 B34 F115:G118 G34:G50 F51:G52 D14:D15 B31:C33 F30:G33" name="Rango1"/>
    <protectedRange password="CCE7" sqref="B30:C30" name="Rango1_1"/>
  </protectedRanges>
  <mergeCells count="43">
    <mergeCell ref="A20:H25"/>
    <mergeCell ref="C12:G12"/>
    <mergeCell ref="C13:G13"/>
    <mergeCell ref="B7:G9"/>
    <mergeCell ref="C3:D3"/>
    <mergeCell ref="C14:G14"/>
    <mergeCell ref="E5:F5"/>
    <mergeCell ref="F28:G28"/>
    <mergeCell ref="A19:H19"/>
    <mergeCell ref="A26:D26"/>
    <mergeCell ref="F26:H26"/>
    <mergeCell ref="A28:C28"/>
    <mergeCell ref="D1:G2"/>
    <mergeCell ref="A3:B3"/>
    <mergeCell ref="A1:C1"/>
    <mergeCell ref="E3:F3"/>
    <mergeCell ref="E4:F4"/>
    <mergeCell ref="B42:B44"/>
    <mergeCell ref="B10:G11"/>
    <mergeCell ref="C42:F42"/>
    <mergeCell ref="A12:B12"/>
    <mergeCell ref="A14:B14"/>
    <mergeCell ref="A32:C32"/>
    <mergeCell ref="F29:G29"/>
    <mergeCell ref="A30:C30"/>
    <mergeCell ref="A31:C31"/>
    <mergeCell ref="F30:G30"/>
    <mergeCell ref="C47:F47"/>
    <mergeCell ref="C38:F38"/>
    <mergeCell ref="C39:F39"/>
    <mergeCell ref="C40:F40"/>
    <mergeCell ref="C36:F36"/>
    <mergeCell ref="C49:F49"/>
    <mergeCell ref="B53:E53"/>
    <mergeCell ref="A13:B13"/>
    <mergeCell ref="F31:G31"/>
    <mergeCell ref="F32:G32"/>
    <mergeCell ref="A29:C29"/>
    <mergeCell ref="C50:F50"/>
    <mergeCell ref="C44:F44"/>
    <mergeCell ref="C43:F43"/>
    <mergeCell ref="B35:C35"/>
    <mergeCell ref="C48:F48"/>
  </mergeCells>
  <dataValidations count="2">
    <dataValidation type="decimal" allowBlank="1" showInputMessage="1" showErrorMessage="1" promptTitle="! AVISO ¡" prompt="Los limites fijados para la prima de riesgo mínima y máxima deberán estar comprendidos entre cero punto cinco por ciento y quince por ciento" errorTitle="¡ Precaución !" error="La prima de riesgo no es la autorizada por la LSS ¡" sqref="D31">
      <formula1>0.5</formula1>
      <formula2>15</formula2>
    </dataValidation>
    <dataValidation type="decimal" operator="greaterThanOrEqual" allowBlank="1" showInputMessage="1" showErrorMessage="1" errorTitle="¡¡ I M P O R T A N T E !!" error="EL SALARIO NOMINAL NO DEBE SER MENOR AL SALARIO MÍNIMO GENERAL" sqref="F54:F138">
      <formula1>88.36</formula1>
    </dataValidation>
  </dataValidations>
  <printOptions horizontalCentered="1"/>
  <pageMargins left="0.5905511811023623" right="0.5905511811023623" top="0.3937007874015748" bottom="0.3937007874015748" header="0" footer="0.1968503937007874"/>
  <pageSetup horizontalDpi="600" verticalDpi="600" orientation="portrait" scale="95" r:id="rId4"/>
  <headerFooter alignWithMargins="0">
    <oddHeader>&amp;R&amp;P de &amp;N</oddHeader>
  </headerFooter>
  <rowBreaks count="1" manualBreakCount="1">
    <brk id="50"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4">
    <tabColor rgb="FF00B0F0"/>
  </sheetPr>
  <dimension ref="A1:I122"/>
  <sheetViews>
    <sheetView showGridLines="0" showZeros="0" zoomScale="85" zoomScaleNormal="85" zoomScaleSheetLayoutView="100" zoomScalePageLayoutView="0" workbookViewId="0" topLeftCell="A23">
      <selection activeCell="F3" sqref="F3:H3"/>
    </sheetView>
  </sheetViews>
  <sheetFormatPr defaultColWidth="0" defaultRowHeight="11.25"/>
  <cols>
    <col min="1" max="1" width="7.5" style="0" customWidth="1"/>
    <col min="2" max="2" width="12.66015625" style="0" customWidth="1"/>
    <col min="3" max="3" width="20.66015625" style="0" customWidth="1"/>
    <col min="4" max="4" width="12" style="0" customWidth="1"/>
    <col min="5" max="7" width="13.66015625" style="0" customWidth="1"/>
    <col min="8" max="8" width="11.5" style="0" customWidth="1"/>
    <col min="9" max="9" width="18.16015625" style="0" customWidth="1"/>
    <col min="10" max="12" width="9.16015625" style="0" customWidth="1"/>
    <col min="13" max="185" width="9.16015625" style="0" hidden="1" customWidth="1"/>
    <col min="186" max="16384" width="9.33203125" style="0" hidden="1" customWidth="1"/>
  </cols>
  <sheetData>
    <row r="1" spans="1:9" ht="12.75" customHeight="1">
      <c r="A1" s="522" t="s">
        <v>109</v>
      </c>
      <c r="B1" s="514"/>
      <c r="C1" s="514"/>
      <c r="D1" s="531" t="str">
        <f>+Datos!D1</f>
        <v>Centro Nacional de Ingeniería de Costos (CEICO)</v>
      </c>
      <c r="E1" s="531"/>
      <c r="F1" s="531"/>
      <c r="G1" s="531"/>
      <c r="H1" s="532"/>
      <c r="I1" s="238"/>
    </row>
    <row r="2" spans="1:9" ht="13.5" customHeight="1">
      <c r="A2" s="217"/>
      <c r="B2" s="65"/>
      <c r="C2" s="65"/>
      <c r="D2" s="533"/>
      <c r="E2" s="533"/>
      <c r="F2" s="533"/>
      <c r="G2" s="533"/>
      <c r="H2" s="534"/>
      <c r="I2" s="239"/>
    </row>
    <row r="3" spans="1:9" ht="12.75">
      <c r="A3" s="523" t="s">
        <v>130</v>
      </c>
      <c r="B3" s="524"/>
      <c r="C3" s="67" t="str">
        <f>+Datos!C3</f>
        <v>CMIC-2019</v>
      </c>
      <c r="D3" s="237"/>
      <c r="E3" s="74" t="s">
        <v>105</v>
      </c>
      <c r="F3" s="535">
        <f>+Datos!G3</f>
        <v>44230</v>
      </c>
      <c r="G3" s="535"/>
      <c r="H3" s="536"/>
      <c r="I3" s="240"/>
    </row>
    <row r="4" spans="1:9" ht="13.5" customHeight="1">
      <c r="A4" s="218"/>
      <c r="B4" s="66"/>
      <c r="C4" s="66"/>
      <c r="D4" s="68"/>
      <c r="E4" s="74" t="s">
        <v>99</v>
      </c>
      <c r="F4" s="535">
        <f>+Datos!G4</f>
        <v>44242</v>
      </c>
      <c r="G4" s="535"/>
      <c r="H4" s="536"/>
      <c r="I4" s="241"/>
    </row>
    <row r="5" spans="5:9" ht="12.75">
      <c r="E5" s="74" t="s">
        <v>116</v>
      </c>
      <c r="F5" s="535">
        <f>+Datos!G5</f>
        <v>44316</v>
      </c>
      <c r="G5" s="535"/>
      <c r="H5" s="536"/>
      <c r="I5" s="241"/>
    </row>
    <row r="6" spans="1:9" ht="11.25">
      <c r="A6" s="218"/>
      <c r="H6" s="6"/>
      <c r="I6" s="241"/>
    </row>
    <row r="7" spans="1:9" ht="12" customHeight="1">
      <c r="A7" s="219" t="s">
        <v>101</v>
      </c>
      <c r="B7" s="539" t="str">
        <f>+Datos!B7</f>
        <v>Mantenimiento a la Oficina Central de la CMIC.</v>
      </c>
      <c r="C7" s="539"/>
      <c r="D7" s="539"/>
      <c r="E7" s="539"/>
      <c r="F7" s="539"/>
      <c r="G7" s="539"/>
      <c r="H7" s="540"/>
      <c r="I7" s="241"/>
    </row>
    <row r="8" spans="1:9" ht="11.25">
      <c r="A8" s="218"/>
      <c r="B8" s="539"/>
      <c r="C8" s="539"/>
      <c r="D8" s="539"/>
      <c r="E8" s="539"/>
      <c r="F8" s="539"/>
      <c r="G8" s="539"/>
      <c r="H8" s="540"/>
      <c r="I8" s="242"/>
    </row>
    <row r="9" spans="1:9" ht="11.25">
      <c r="A9" s="218"/>
      <c r="B9" s="539"/>
      <c r="C9" s="539"/>
      <c r="D9" s="539"/>
      <c r="E9" s="539"/>
      <c r="F9" s="539"/>
      <c r="G9" s="539"/>
      <c r="H9" s="540"/>
      <c r="I9" s="242" t="str">
        <f>+Datos!$H$9</f>
        <v>DOCUMENTO</v>
      </c>
    </row>
    <row r="10" spans="1:9" ht="12" customHeight="1">
      <c r="A10" s="230" t="s">
        <v>102</v>
      </c>
      <c r="B10" s="539" t="str">
        <f>+Datos!B10</f>
        <v>Periférico Sur No. 4839 Col. Parques del Pedregal, Del. Tlalpan, Ciudad de México, CP. 14010</v>
      </c>
      <c r="C10" s="539"/>
      <c r="D10" s="539"/>
      <c r="E10" s="539"/>
      <c r="F10" s="539"/>
      <c r="G10" s="539"/>
      <c r="H10" s="540"/>
      <c r="I10" s="248" t="str">
        <f>+Datos!$H$10</f>
        <v>ART. 26 AIII</v>
      </c>
    </row>
    <row r="11" spans="1:9" ht="11.25" customHeight="1">
      <c r="A11" s="218"/>
      <c r="B11" s="541"/>
      <c r="C11" s="541"/>
      <c r="D11" s="541"/>
      <c r="E11" s="541"/>
      <c r="F11" s="541"/>
      <c r="G11" s="541"/>
      <c r="H11" s="542"/>
      <c r="I11" s="243"/>
    </row>
    <row r="12" spans="1:9" ht="12.75">
      <c r="A12" s="244" t="s">
        <v>155</v>
      </c>
      <c r="B12" s="245"/>
      <c r="C12" s="525" t="str">
        <f>Datos!C12:G12</f>
        <v>Napoleón, S.A. de C.V</v>
      </c>
      <c r="D12" s="525"/>
      <c r="E12" s="525"/>
      <c r="F12" s="525"/>
      <c r="G12" s="525"/>
      <c r="H12" s="526"/>
      <c r="I12" s="238"/>
    </row>
    <row r="13" spans="1:9" ht="12">
      <c r="A13" s="231" t="s">
        <v>106</v>
      </c>
      <c r="B13" s="71"/>
      <c r="C13" s="527">
        <f>Datos!C13:G13</f>
        <v>0</v>
      </c>
      <c r="D13" s="527"/>
      <c r="E13" s="527"/>
      <c r="F13" s="527"/>
      <c r="G13" s="527"/>
      <c r="H13" s="528"/>
      <c r="I13" s="239"/>
    </row>
    <row r="14" spans="1:9" ht="12">
      <c r="A14" s="232" t="s">
        <v>107</v>
      </c>
      <c r="B14" s="233"/>
      <c r="C14" s="529">
        <f>Datos!C14:G14</f>
        <v>0</v>
      </c>
      <c r="D14" s="529"/>
      <c r="E14" s="529"/>
      <c r="F14" s="529"/>
      <c r="G14" s="529"/>
      <c r="H14" s="530"/>
      <c r="I14" s="236" t="s">
        <v>108</v>
      </c>
    </row>
    <row r="15" spans="1:9" ht="4.5" customHeight="1">
      <c r="A15" s="249"/>
      <c r="B15" s="6"/>
      <c r="C15" s="6"/>
      <c r="D15" s="3"/>
      <c r="E15" s="62"/>
      <c r="F15" s="63"/>
      <c r="G15" s="2"/>
      <c r="H15" s="64"/>
      <c r="I15" s="250"/>
    </row>
    <row r="16" spans="1:9" ht="4.5" customHeight="1">
      <c r="A16" s="249"/>
      <c r="B16" s="6"/>
      <c r="C16" s="6"/>
      <c r="D16" s="3"/>
      <c r="E16" s="62"/>
      <c r="F16" s="63"/>
      <c r="G16" s="2"/>
      <c r="H16" s="64"/>
      <c r="I16" s="250"/>
    </row>
    <row r="17" spans="1:9" ht="18" customHeight="1">
      <c r="A17" s="312" t="s">
        <v>131</v>
      </c>
      <c r="B17" s="313"/>
      <c r="C17" s="313"/>
      <c r="D17" s="314"/>
      <c r="E17" s="313"/>
      <c r="F17" s="315"/>
      <c r="G17" s="315"/>
      <c r="H17" s="315"/>
      <c r="I17" s="315"/>
    </row>
    <row r="18" spans="1:9" ht="4.5" customHeight="1">
      <c r="A18" s="3"/>
      <c r="B18" s="2"/>
      <c r="C18" s="2"/>
      <c r="D18" s="3"/>
      <c r="E18" s="2"/>
      <c r="F18" s="3"/>
      <c r="G18" s="3"/>
      <c r="H18" s="3"/>
      <c r="I18" s="3"/>
    </row>
    <row r="19" spans="1:9" ht="4.5" customHeight="1">
      <c r="A19" s="251"/>
      <c r="B19" s="10"/>
      <c r="C19" s="10"/>
      <c r="D19" s="12"/>
      <c r="E19" s="9"/>
      <c r="F19" s="7"/>
      <c r="G19" s="12"/>
      <c r="H19" s="11"/>
      <c r="I19" s="8"/>
    </row>
    <row r="20" spans="1:9" ht="14.25" customHeight="1">
      <c r="A20" s="281" t="s">
        <v>10</v>
      </c>
      <c r="B20" s="270" t="s">
        <v>132</v>
      </c>
      <c r="C20" s="270"/>
      <c r="D20" s="270"/>
      <c r="E20" s="271"/>
      <c r="F20" s="272"/>
      <c r="G20" s="270"/>
      <c r="H20" s="270"/>
      <c r="I20" s="289">
        <f>Datos!G36</f>
        <v>365</v>
      </c>
    </row>
    <row r="21" spans="1:9" ht="14.25" customHeight="1">
      <c r="A21" s="282" t="s">
        <v>11</v>
      </c>
      <c r="B21" s="3" t="s">
        <v>133</v>
      </c>
      <c r="C21" s="3"/>
      <c r="D21" s="3"/>
      <c r="E21" s="6"/>
      <c r="F21" s="13"/>
      <c r="G21" s="3"/>
      <c r="H21" s="3"/>
      <c r="I21" s="290">
        <f>Datos!G47</f>
        <v>15</v>
      </c>
    </row>
    <row r="22" spans="1:9" ht="14.25" customHeight="1">
      <c r="A22" s="282" t="s">
        <v>12</v>
      </c>
      <c r="B22" s="3" t="s">
        <v>134</v>
      </c>
      <c r="C22" s="3"/>
      <c r="D22" s="3"/>
      <c r="E22" s="6"/>
      <c r="F22" s="13"/>
      <c r="G22" s="3"/>
      <c r="H22" s="14"/>
      <c r="I22" s="290">
        <f>Datos!G48</f>
        <v>1.5</v>
      </c>
    </row>
    <row r="23" spans="1:9" ht="14.25" customHeight="1">
      <c r="A23" s="282"/>
      <c r="B23" s="3" t="s">
        <v>181</v>
      </c>
      <c r="C23" s="3"/>
      <c r="D23" s="3"/>
      <c r="E23" s="6"/>
      <c r="F23" s="13"/>
      <c r="G23" s="3"/>
      <c r="H23" s="14"/>
      <c r="I23" s="290">
        <f>+Datos!G49</f>
        <v>0</v>
      </c>
    </row>
    <row r="24" spans="1:9" ht="14.25" customHeight="1">
      <c r="A24" s="283" t="s">
        <v>13</v>
      </c>
      <c r="B24" s="273" t="s">
        <v>135</v>
      </c>
      <c r="C24" s="273"/>
      <c r="D24" s="274"/>
      <c r="E24" s="275"/>
      <c r="F24" s="276"/>
      <c r="G24" s="274"/>
      <c r="H24" s="294" t="s">
        <v>14</v>
      </c>
      <c r="I24" s="288">
        <f>SUM(I20:I23)</f>
        <v>381.5</v>
      </c>
    </row>
    <row r="25" spans="1:9" ht="14.25" customHeight="1">
      <c r="A25" s="284" t="s">
        <v>15</v>
      </c>
      <c r="B25" s="270" t="s">
        <v>246</v>
      </c>
      <c r="C25" s="270"/>
      <c r="D25" s="270"/>
      <c r="E25" s="271"/>
      <c r="F25" s="277"/>
      <c r="G25" s="270"/>
      <c r="H25" s="270"/>
      <c r="I25" s="289">
        <f>Datos!G38</f>
        <v>52</v>
      </c>
    </row>
    <row r="26" spans="1:9" ht="14.25" customHeight="1">
      <c r="A26" s="282" t="s">
        <v>16</v>
      </c>
      <c r="B26" s="3" t="s">
        <v>136</v>
      </c>
      <c r="C26" s="3"/>
      <c r="D26" s="3"/>
      <c r="E26" s="6"/>
      <c r="F26" s="13"/>
      <c r="G26" s="3"/>
      <c r="H26" s="3"/>
      <c r="I26" s="290">
        <f>Datos!G39</f>
        <v>6</v>
      </c>
    </row>
    <row r="27" spans="1:9" ht="14.25" customHeight="1">
      <c r="A27" s="285" t="s">
        <v>17</v>
      </c>
      <c r="B27" s="3" t="s">
        <v>137</v>
      </c>
      <c r="C27" s="3"/>
      <c r="D27" s="3"/>
      <c r="E27" s="6"/>
      <c r="F27" s="15"/>
      <c r="G27" s="3"/>
      <c r="H27" s="3"/>
      <c r="I27" s="290">
        <f>Datos!G40</f>
        <v>7</v>
      </c>
    </row>
    <row r="28" spans="1:9" ht="14.25" customHeight="1">
      <c r="A28" s="282" t="s">
        <v>18</v>
      </c>
      <c r="B28" s="3" t="s">
        <v>138</v>
      </c>
      <c r="C28" s="3"/>
      <c r="D28" s="3"/>
      <c r="E28" s="6"/>
      <c r="F28" s="15"/>
      <c r="G28" s="3"/>
      <c r="H28" s="3"/>
      <c r="I28" s="290">
        <f>Datos!G42</f>
        <v>3</v>
      </c>
    </row>
    <row r="29" spans="1:9" ht="14.25" customHeight="1">
      <c r="A29" s="282" t="s">
        <v>19</v>
      </c>
      <c r="B29" s="3" t="s">
        <v>139</v>
      </c>
      <c r="C29" s="3"/>
      <c r="D29" s="3"/>
      <c r="E29" s="6"/>
      <c r="F29" s="15"/>
      <c r="G29" s="3"/>
      <c r="H29" s="3"/>
      <c r="I29" s="290">
        <f>Datos!G43</f>
        <v>4</v>
      </c>
    </row>
    <row r="30" spans="1:9" ht="14.25" customHeight="1">
      <c r="A30" s="282" t="s">
        <v>20</v>
      </c>
      <c r="B30" s="3" t="s">
        <v>140</v>
      </c>
      <c r="C30" s="3"/>
      <c r="D30" s="3"/>
      <c r="E30" s="6"/>
      <c r="F30" s="13"/>
      <c r="G30" s="3"/>
      <c r="H30" s="3"/>
      <c r="I30" s="290">
        <f>Datos!G44</f>
        <v>1</v>
      </c>
    </row>
    <row r="31" spans="1:9" ht="14.25" customHeight="1">
      <c r="A31" s="286" t="s">
        <v>21</v>
      </c>
      <c r="B31" s="252" t="s">
        <v>141</v>
      </c>
      <c r="C31" s="252"/>
      <c r="D31" s="3"/>
      <c r="E31" s="6"/>
      <c r="F31" s="13"/>
      <c r="G31" s="3"/>
      <c r="H31" s="255" t="s">
        <v>14</v>
      </c>
      <c r="I31" s="288">
        <f>SUM(I25:I30)</f>
        <v>73</v>
      </c>
    </row>
    <row r="32" spans="1:9" ht="14.25" customHeight="1">
      <c r="A32" s="287" t="s">
        <v>22</v>
      </c>
      <c r="B32" s="278" t="s">
        <v>142</v>
      </c>
      <c r="C32" s="278"/>
      <c r="D32" s="279"/>
      <c r="E32" s="274"/>
      <c r="F32" s="280"/>
      <c r="G32" s="274"/>
      <c r="H32" s="274"/>
      <c r="I32" s="291">
        <f>I20-I31</f>
        <v>292</v>
      </c>
    </row>
    <row r="33" spans="1:9" ht="14.25" customHeight="1">
      <c r="A33" s="286" t="s">
        <v>23</v>
      </c>
      <c r="B33" s="3" t="s">
        <v>143</v>
      </c>
      <c r="C33" s="3"/>
      <c r="D33" s="3"/>
      <c r="E33" s="6"/>
      <c r="F33" s="5"/>
      <c r="G33" s="6"/>
      <c r="H33" s="3"/>
      <c r="I33" s="292">
        <f>IF(I32&gt;0,ROUND(I24/I32,5),0)</f>
        <v>1.30651</v>
      </c>
    </row>
    <row r="34" spans="1:9" ht="14.25" customHeight="1">
      <c r="A34" s="287" t="s">
        <v>24</v>
      </c>
      <c r="B34" s="279" t="s">
        <v>144</v>
      </c>
      <c r="C34" s="279"/>
      <c r="D34" s="274"/>
      <c r="E34" s="274"/>
      <c r="F34" s="274"/>
      <c r="G34" s="274"/>
      <c r="H34" s="274"/>
      <c r="I34" s="293">
        <f>IF(I20&gt;0,ROUND(((I20+I21+I22+I23))/I20,5),0)</f>
        <v>1.04521</v>
      </c>
    </row>
    <row r="35" spans="7:9" ht="11.25">
      <c r="G35" s="1"/>
      <c r="H35" s="253" t="s">
        <v>231</v>
      </c>
      <c r="I35" s="392">
        <f>+Datos!D30</f>
        <v>89.62</v>
      </c>
    </row>
    <row r="36" spans="1:9" ht="12.75">
      <c r="A36" s="301" t="s">
        <v>25</v>
      </c>
      <c r="B36" s="295"/>
      <c r="C36" s="295"/>
      <c r="D36" s="295"/>
      <c r="E36" s="295"/>
      <c r="F36" s="295"/>
      <c r="G36" s="295"/>
      <c r="H36" s="296"/>
      <c r="I36" s="297"/>
    </row>
    <row r="37" spans="1:9" ht="45">
      <c r="A37" s="298" t="s">
        <v>55</v>
      </c>
      <c r="B37" s="543" t="s">
        <v>145</v>
      </c>
      <c r="C37" s="543"/>
      <c r="D37" s="227" t="s">
        <v>87</v>
      </c>
      <c r="E37" s="227" t="s">
        <v>27</v>
      </c>
      <c r="F37" s="227" t="s">
        <v>23</v>
      </c>
      <c r="G37" s="227" t="s">
        <v>68</v>
      </c>
      <c r="H37" s="299" t="s">
        <v>26</v>
      </c>
      <c r="I37" s="299" t="s">
        <v>86</v>
      </c>
    </row>
    <row r="38" spans="1:9" ht="11.25">
      <c r="A38" s="300">
        <f>Datos!A54</f>
        <v>1</v>
      </c>
      <c r="B38" s="537" t="str">
        <f>Datos!B54</f>
        <v>Oficial albañil</v>
      </c>
      <c r="C38" s="538"/>
      <c r="D38" s="58">
        <f>ROUND(Datos!F54,2)</f>
        <v>400</v>
      </c>
      <c r="E38" s="58">
        <f>+Cálculos!F25</f>
        <v>418.08</v>
      </c>
      <c r="F38" s="59">
        <f aca="true" t="shared" si="0" ref="F38:F48">IF(D38&lt;&gt;0,$I$33,0)</f>
        <v>1.30651</v>
      </c>
      <c r="G38" s="59">
        <f>+Cálculos!U25</f>
        <v>0.29004</v>
      </c>
      <c r="H38" s="60">
        <f aca="true" t="shared" si="1" ref="H38:H48">ROUND((G38*F38)+F38,6)</f>
        <v>1.68545</v>
      </c>
      <c r="I38" s="53">
        <f aca="true" t="shared" si="2" ref="I38:I47">ROUND(D38*H38,2)</f>
        <v>674.18</v>
      </c>
    </row>
    <row r="39" spans="1:9" ht="11.25">
      <c r="A39" s="300">
        <f>Datos!A55</f>
        <v>2</v>
      </c>
      <c r="B39" s="537" t="str">
        <f>Datos!B55</f>
        <v>Cabo de oficios</v>
      </c>
      <c r="C39" s="538"/>
      <c r="D39" s="58">
        <f>ROUND(Datos!F55,2)</f>
        <v>500</v>
      </c>
      <c r="E39" s="58">
        <f>+Cálculos!F26</f>
        <v>522.61</v>
      </c>
      <c r="F39" s="59">
        <f t="shared" si="0"/>
        <v>1.30651</v>
      </c>
      <c r="G39" s="59">
        <f>+Cálculos!U26</f>
        <v>0.28271</v>
      </c>
      <c r="H39" s="60">
        <f t="shared" si="1"/>
        <v>1.675873</v>
      </c>
      <c r="I39" s="53">
        <f t="shared" si="2"/>
        <v>837.94</v>
      </c>
    </row>
    <row r="40" spans="1:9" ht="11.25">
      <c r="A40" s="300">
        <f>Datos!A56</f>
        <v>3</v>
      </c>
      <c r="B40" s="537" t="str">
        <f>Datos!B56</f>
        <v>Ayudante</v>
      </c>
      <c r="C40" s="538"/>
      <c r="D40" s="58">
        <f>ROUND(Datos!F56,2)</f>
        <v>257.14</v>
      </c>
      <c r="E40" s="58">
        <f>+Cálculos!F27</f>
        <v>268.77</v>
      </c>
      <c r="F40" s="59">
        <f t="shared" si="0"/>
        <v>1.30651</v>
      </c>
      <c r="G40" s="59">
        <f>+Cálculos!U27</f>
        <v>0.31041</v>
      </c>
      <c r="H40" s="60">
        <f t="shared" si="1"/>
        <v>1.712064</v>
      </c>
      <c r="I40" s="53">
        <f t="shared" si="2"/>
        <v>440.24</v>
      </c>
    </row>
    <row r="41" spans="1:9" ht="11.25">
      <c r="A41" s="300">
        <f>Datos!A57</f>
        <v>4</v>
      </c>
      <c r="B41" s="537" t="str">
        <f>Datos!B57</f>
        <v>Carpintero de obra negra</v>
      </c>
      <c r="C41" s="538"/>
      <c r="D41" s="58">
        <f>ROUND(Datos!F57,2)</f>
        <v>400</v>
      </c>
      <c r="E41" s="58">
        <f>+Cálculos!F28</f>
        <v>418.08</v>
      </c>
      <c r="F41" s="59">
        <f t="shared" si="0"/>
        <v>1.30651</v>
      </c>
      <c r="G41" s="59">
        <f>+Cálculos!U28</f>
        <v>0.29004</v>
      </c>
      <c r="H41" s="60">
        <f t="shared" si="1"/>
        <v>1.68545</v>
      </c>
      <c r="I41" s="53">
        <f t="shared" si="2"/>
        <v>674.18</v>
      </c>
    </row>
    <row r="42" spans="1:9" ht="11.25">
      <c r="A42" s="300">
        <f>Datos!A58</f>
        <v>5</v>
      </c>
      <c r="B42" s="537" t="str">
        <f>Datos!B58</f>
        <v>Ayudante de carpintero</v>
      </c>
      <c r="C42" s="538"/>
      <c r="D42" s="58">
        <f>ROUND(Datos!F58,2)</f>
        <v>257.14</v>
      </c>
      <c r="E42" s="58">
        <f>+Cálculos!F29</f>
        <v>268.77</v>
      </c>
      <c r="F42" s="59">
        <f t="shared" si="0"/>
        <v>1.30651</v>
      </c>
      <c r="G42" s="59">
        <f>+Cálculos!U29</f>
        <v>0.31041</v>
      </c>
      <c r="H42" s="60">
        <f t="shared" si="1"/>
        <v>1.712064</v>
      </c>
      <c r="I42" s="53">
        <f t="shared" si="2"/>
        <v>440.24</v>
      </c>
    </row>
    <row r="43" spans="1:9" ht="11.25">
      <c r="A43" s="300">
        <f>Datos!A59</f>
        <v>6</v>
      </c>
      <c r="B43" s="537" t="str">
        <f>Datos!B59</f>
        <v>Fierrero de obra negra</v>
      </c>
      <c r="C43" s="538"/>
      <c r="D43" s="58">
        <f>ROUND(Datos!F59,2)</f>
        <v>400</v>
      </c>
      <c r="E43" s="58">
        <f>+Cálculos!F30</f>
        <v>418.08</v>
      </c>
      <c r="F43" s="59">
        <f t="shared" si="0"/>
        <v>1.30651</v>
      </c>
      <c r="G43" s="59">
        <f>+Cálculos!U30</f>
        <v>0.29004</v>
      </c>
      <c r="H43" s="60">
        <f t="shared" si="1"/>
        <v>1.68545</v>
      </c>
      <c r="I43" s="53">
        <f t="shared" si="2"/>
        <v>674.18</v>
      </c>
    </row>
    <row r="44" spans="1:9" ht="11.25">
      <c r="A44" s="300">
        <f>Datos!A60</f>
        <v>7</v>
      </c>
      <c r="B44" s="537" t="str">
        <f>Datos!B60</f>
        <v>Ayudante de fierrero</v>
      </c>
      <c r="C44" s="538"/>
      <c r="D44" s="58">
        <f>ROUND(Datos!F60,2)</f>
        <v>257.14</v>
      </c>
      <c r="E44" s="58">
        <f>+Cálculos!F31</f>
        <v>268.77</v>
      </c>
      <c r="F44" s="59">
        <f t="shared" si="0"/>
        <v>1.30651</v>
      </c>
      <c r="G44" s="59">
        <f>+Cálculos!U31</f>
        <v>0.31041</v>
      </c>
      <c r="H44" s="60">
        <f t="shared" si="1"/>
        <v>1.712064</v>
      </c>
      <c r="I44" s="53">
        <f t="shared" si="2"/>
        <v>440.24</v>
      </c>
    </row>
    <row r="45" spans="1:9" ht="11.25">
      <c r="A45" s="300">
        <f>Datos!A61</f>
        <v>8</v>
      </c>
      <c r="B45" s="537" t="str">
        <f>Datos!B61</f>
        <v>Plomero</v>
      </c>
      <c r="C45" s="538"/>
      <c r="D45" s="58">
        <f>ROUND(Datos!F61,2)</f>
        <v>400</v>
      </c>
      <c r="E45" s="58">
        <f>+Cálculos!F32</f>
        <v>418.08</v>
      </c>
      <c r="F45" s="59">
        <f t="shared" si="0"/>
        <v>1.30651</v>
      </c>
      <c r="G45" s="59">
        <f>+Cálculos!U32</f>
        <v>0.29004</v>
      </c>
      <c r="H45" s="60">
        <f t="shared" si="1"/>
        <v>1.68545</v>
      </c>
      <c r="I45" s="53">
        <f t="shared" si="2"/>
        <v>674.18</v>
      </c>
    </row>
    <row r="46" spans="1:9" ht="11.25">
      <c r="A46" s="300">
        <f>Datos!A62</f>
        <v>9</v>
      </c>
      <c r="B46" s="537" t="str">
        <f>Datos!B62</f>
        <v>Ayudante de plomero</v>
      </c>
      <c r="C46" s="538"/>
      <c r="D46" s="58">
        <f>ROUND(Datos!F62,2)</f>
        <v>257.14</v>
      </c>
      <c r="E46" s="58">
        <f>+Cálculos!F33</f>
        <v>268.77</v>
      </c>
      <c r="F46" s="59">
        <f t="shared" si="0"/>
        <v>1.30651</v>
      </c>
      <c r="G46" s="59">
        <f>+Cálculos!U33</f>
        <v>0.31041</v>
      </c>
      <c r="H46" s="60">
        <f t="shared" si="1"/>
        <v>1.712064</v>
      </c>
      <c r="I46" s="53">
        <f t="shared" si="2"/>
        <v>440.24</v>
      </c>
    </row>
    <row r="47" spans="1:9" ht="11.25">
      <c r="A47" s="300">
        <f>Datos!A63</f>
        <v>10</v>
      </c>
      <c r="B47" s="537" t="str">
        <f>Datos!B63</f>
        <v>Electricista</v>
      </c>
      <c r="C47" s="538"/>
      <c r="D47" s="58">
        <f>ROUND(Datos!F63,2)</f>
        <v>400</v>
      </c>
      <c r="E47" s="58">
        <f>+Cálculos!F34</f>
        <v>418.08</v>
      </c>
      <c r="F47" s="59">
        <f t="shared" si="0"/>
        <v>1.30651</v>
      </c>
      <c r="G47" s="59">
        <f>+Cálculos!U34</f>
        <v>0.29004</v>
      </c>
      <c r="H47" s="60">
        <f t="shared" si="1"/>
        <v>1.68545</v>
      </c>
      <c r="I47" s="53">
        <f t="shared" si="2"/>
        <v>674.18</v>
      </c>
    </row>
    <row r="48" spans="1:9" ht="11.25">
      <c r="A48" s="300">
        <f>Datos!A64</f>
        <v>11</v>
      </c>
      <c r="B48" s="537" t="str">
        <f>Datos!B64</f>
        <v>Ayudante de electricista</v>
      </c>
      <c r="C48" s="538"/>
      <c r="D48" s="58">
        <f>ROUND(Datos!F64,2)</f>
        <v>257.14</v>
      </c>
      <c r="E48" s="58">
        <f>+Cálculos!F35</f>
        <v>268.77</v>
      </c>
      <c r="F48" s="59">
        <f t="shared" si="0"/>
        <v>1.30651</v>
      </c>
      <c r="G48" s="59">
        <f>+Cálculos!U35</f>
        <v>0.31041</v>
      </c>
      <c r="H48" s="60">
        <f t="shared" si="1"/>
        <v>1.712064</v>
      </c>
      <c r="I48" s="53">
        <f>ROUND(D48*H48,2)</f>
        <v>440.24</v>
      </c>
    </row>
    <row r="49" spans="1:9" ht="11.25">
      <c r="A49" s="300">
        <f>Datos!A65</f>
        <v>12</v>
      </c>
      <c r="B49" s="537" t="str">
        <f>Datos!B65</f>
        <v>Albañil de 1a</v>
      </c>
      <c r="C49" s="538"/>
      <c r="D49" s="58">
        <f>ROUND(Datos!F65,2)</f>
        <v>450</v>
      </c>
      <c r="E49" s="58">
        <f>+Cálculos!F36</f>
        <v>470.34</v>
      </c>
      <c r="F49" s="59">
        <f aca="true" t="shared" si="3" ref="F49:F112">IF(D49&lt;&gt;0,$I$33,0)</f>
        <v>1.30651</v>
      </c>
      <c r="G49" s="59">
        <f>+Cálculos!U36</f>
        <v>0.28597</v>
      </c>
      <c r="H49" s="60">
        <f aca="true" t="shared" si="4" ref="H49:H112">ROUND((G49*F49)+F49,6)</f>
        <v>1.680133</v>
      </c>
      <c r="I49" s="53">
        <f aca="true" t="shared" si="5" ref="I49:I112">ROUND(D49*H49,2)</f>
        <v>756.06</v>
      </c>
    </row>
    <row r="50" spans="1:9" ht="11.25">
      <c r="A50" s="300">
        <f>Datos!A66</f>
        <v>13</v>
      </c>
      <c r="B50" s="537">
        <f>Datos!B66</f>
        <v>0</v>
      </c>
      <c r="C50" s="538"/>
      <c r="D50" s="58">
        <f>ROUND(Datos!F66,2)</f>
        <v>0</v>
      </c>
      <c r="E50" s="58">
        <f>+Cálculos!F37</f>
        <v>0</v>
      </c>
      <c r="F50" s="59">
        <f t="shared" si="3"/>
        <v>0</v>
      </c>
      <c r="G50" s="59">
        <f>+Cálculos!U37</f>
        <v>0</v>
      </c>
      <c r="H50" s="60">
        <f t="shared" si="4"/>
        <v>0</v>
      </c>
      <c r="I50" s="53">
        <f t="shared" si="5"/>
        <v>0</v>
      </c>
    </row>
    <row r="51" spans="1:9" ht="11.25">
      <c r="A51" s="300">
        <f>Datos!A67</f>
        <v>14</v>
      </c>
      <c r="B51" s="537">
        <f>Datos!B67</f>
        <v>0</v>
      </c>
      <c r="C51" s="538"/>
      <c r="D51" s="58">
        <f>ROUND(Datos!F67,2)</f>
        <v>0</v>
      </c>
      <c r="E51" s="58">
        <f>+Cálculos!F38</f>
        <v>0</v>
      </c>
      <c r="F51" s="59">
        <f t="shared" si="3"/>
        <v>0</v>
      </c>
      <c r="G51" s="59">
        <f>+Cálculos!U38</f>
        <v>0</v>
      </c>
      <c r="H51" s="60">
        <f t="shared" si="4"/>
        <v>0</v>
      </c>
      <c r="I51" s="53">
        <f t="shared" si="5"/>
        <v>0</v>
      </c>
    </row>
    <row r="52" spans="1:9" ht="11.25">
      <c r="A52" s="300">
        <f>Datos!A68</f>
        <v>15</v>
      </c>
      <c r="B52" s="537">
        <f>Datos!B68</f>
        <v>0</v>
      </c>
      <c r="C52" s="538"/>
      <c r="D52" s="58">
        <f>ROUND(Datos!F68,2)</f>
        <v>0</v>
      </c>
      <c r="E52" s="58">
        <f>+Cálculos!F39</f>
        <v>0</v>
      </c>
      <c r="F52" s="59">
        <f t="shared" si="3"/>
        <v>0</v>
      </c>
      <c r="G52" s="59">
        <f>+Cálculos!U39</f>
        <v>0</v>
      </c>
      <c r="H52" s="60">
        <f t="shared" si="4"/>
        <v>0</v>
      </c>
      <c r="I52" s="53">
        <f t="shared" si="5"/>
        <v>0</v>
      </c>
    </row>
    <row r="53" spans="1:9" ht="11.25">
      <c r="A53" s="300">
        <f>Datos!A69</f>
        <v>16</v>
      </c>
      <c r="B53" s="537">
        <f>Datos!B69</f>
        <v>0</v>
      </c>
      <c r="C53" s="538"/>
      <c r="D53" s="58">
        <f>ROUND(Datos!F69,2)</f>
        <v>0</v>
      </c>
      <c r="E53" s="58">
        <f>+Cálculos!F40</f>
        <v>0</v>
      </c>
      <c r="F53" s="59">
        <f t="shared" si="3"/>
        <v>0</v>
      </c>
      <c r="G53" s="59">
        <f>+Cálculos!U40</f>
        <v>0</v>
      </c>
      <c r="H53" s="60">
        <f t="shared" si="4"/>
        <v>0</v>
      </c>
      <c r="I53" s="53">
        <f t="shared" si="5"/>
        <v>0</v>
      </c>
    </row>
    <row r="54" spans="1:9" ht="11.25">
      <c r="A54" s="300">
        <f>Datos!A70</f>
        <v>17</v>
      </c>
      <c r="B54" s="537">
        <f>Datos!B70</f>
        <v>0</v>
      </c>
      <c r="C54" s="538"/>
      <c r="D54" s="58">
        <f>ROUND(Datos!F70,2)</f>
        <v>0</v>
      </c>
      <c r="E54" s="58">
        <f>+Cálculos!F41</f>
        <v>0</v>
      </c>
      <c r="F54" s="59">
        <f t="shared" si="3"/>
        <v>0</v>
      </c>
      <c r="G54" s="59">
        <f>+Cálculos!U41</f>
        <v>0</v>
      </c>
      <c r="H54" s="60">
        <f t="shared" si="4"/>
        <v>0</v>
      </c>
      <c r="I54" s="53">
        <f t="shared" si="5"/>
        <v>0</v>
      </c>
    </row>
    <row r="55" spans="1:9" ht="11.25">
      <c r="A55" s="300">
        <f>Datos!A71</f>
        <v>18</v>
      </c>
      <c r="B55" s="537">
        <f>Datos!B71</f>
        <v>0</v>
      </c>
      <c r="C55" s="538"/>
      <c r="D55" s="58">
        <f>ROUND(Datos!F71,2)</f>
        <v>0</v>
      </c>
      <c r="E55" s="58">
        <f>+Cálculos!F42</f>
        <v>0</v>
      </c>
      <c r="F55" s="59">
        <f t="shared" si="3"/>
        <v>0</v>
      </c>
      <c r="G55" s="59">
        <f>+Cálculos!U42</f>
        <v>0</v>
      </c>
      <c r="H55" s="60">
        <f t="shared" si="4"/>
        <v>0</v>
      </c>
      <c r="I55" s="53">
        <f t="shared" si="5"/>
        <v>0</v>
      </c>
    </row>
    <row r="56" spans="1:9" ht="11.25">
      <c r="A56" s="300">
        <f>Datos!A72</f>
        <v>19</v>
      </c>
      <c r="B56" s="537">
        <f>Datos!B72</f>
        <v>0</v>
      </c>
      <c r="C56" s="538"/>
      <c r="D56" s="58">
        <f>ROUND(Datos!F72,2)</f>
        <v>0</v>
      </c>
      <c r="E56" s="58">
        <f>+Cálculos!F43</f>
        <v>0</v>
      </c>
      <c r="F56" s="59">
        <f t="shared" si="3"/>
        <v>0</v>
      </c>
      <c r="G56" s="59">
        <f>+Cálculos!U43</f>
        <v>0</v>
      </c>
      <c r="H56" s="60">
        <f t="shared" si="4"/>
        <v>0</v>
      </c>
      <c r="I56" s="53">
        <f t="shared" si="5"/>
        <v>0</v>
      </c>
    </row>
    <row r="57" spans="1:9" ht="11.25">
      <c r="A57" s="328">
        <f>Datos!A73</f>
        <v>20</v>
      </c>
      <c r="B57" s="544">
        <f>Datos!B73</f>
        <v>0</v>
      </c>
      <c r="C57" s="545"/>
      <c r="D57" s="53">
        <f>ROUND(Datos!F73,2)</f>
        <v>0</v>
      </c>
      <c r="E57" s="53">
        <f>+Cálculos!F44</f>
        <v>0</v>
      </c>
      <c r="F57" s="329">
        <f t="shared" si="3"/>
        <v>0</v>
      </c>
      <c r="G57" s="329">
        <f>+Cálculos!U44</f>
        <v>0</v>
      </c>
      <c r="H57" s="330">
        <f t="shared" si="4"/>
        <v>0</v>
      </c>
      <c r="I57" s="53">
        <f t="shared" si="5"/>
        <v>0</v>
      </c>
    </row>
    <row r="58" spans="1:9" ht="11.25">
      <c r="A58" s="328">
        <f>Datos!A74</f>
        <v>21</v>
      </c>
      <c r="B58" s="544">
        <f>Datos!B74</f>
        <v>0</v>
      </c>
      <c r="C58" s="545"/>
      <c r="D58" s="53">
        <f>ROUND(Datos!F74,2)</f>
        <v>0</v>
      </c>
      <c r="E58" s="53">
        <f>+Cálculos!F45</f>
        <v>0</v>
      </c>
      <c r="F58" s="329">
        <f t="shared" si="3"/>
        <v>0</v>
      </c>
      <c r="G58" s="329">
        <f>+Cálculos!U45</f>
        <v>0</v>
      </c>
      <c r="H58" s="330">
        <f t="shared" si="4"/>
        <v>0</v>
      </c>
      <c r="I58" s="53">
        <f t="shared" si="5"/>
        <v>0</v>
      </c>
    </row>
    <row r="59" spans="1:9" ht="11.25">
      <c r="A59" s="328">
        <f>Datos!A75</f>
        <v>22</v>
      </c>
      <c r="B59" s="544">
        <f>Datos!B75</f>
        <v>0</v>
      </c>
      <c r="C59" s="545"/>
      <c r="D59" s="53">
        <f>ROUND(Datos!F75,2)</f>
        <v>0</v>
      </c>
      <c r="E59" s="53">
        <f>+Cálculos!F46</f>
        <v>0</v>
      </c>
      <c r="F59" s="329">
        <f t="shared" si="3"/>
        <v>0</v>
      </c>
      <c r="G59" s="329">
        <f>+Cálculos!U46</f>
        <v>0</v>
      </c>
      <c r="H59" s="330">
        <f t="shared" si="4"/>
        <v>0</v>
      </c>
      <c r="I59" s="53">
        <f t="shared" si="5"/>
        <v>0</v>
      </c>
    </row>
    <row r="60" spans="1:9" ht="11.25">
      <c r="A60" s="328">
        <f>Datos!A76</f>
        <v>23</v>
      </c>
      <c r="B60" s="544">
        <f>Datos!B76</f>
        <v>0</v>
      </c>
      <c r="C60" s="545"/>
      <c r="D60" s="53">
        <f>ROUND(Datos!F76,2)</f>
        <v>0</v>
      </c>
      <c r="E60" s="53">
        <f>+Cálculos!F47</f>
        <v>0</v>
      </c>
      <c r="F60" s="329">
        <f t="shared" si="3"/>
        <v>0</v>
      </c>
      <c r="G60" s="329">
        <f>+Cálculos!U47</f>
        <v>0</v>
      </c>
      <c r="H60" s="330">
        <f t="shared" si="4"/>
        <v>0</v>
      </c>
      <c r="I60" s="53">
        <f t="shared" si="5"/>
        <v>0</v>
      </c>
    </row>
    <row r="61" spans="1:9" ht="11.25">
      <c r="A61" s="328">
        <f>Datos!A77</f>
        <v>24</v>
      </c>
      <c r="B61" s="544">
        <f>Datos!B77</f>
        <v>0</v>
      </c>
      <c r="C61" s="545"/>
      <c r="D61" s="53">
        <f>ROUND(Datos!F77,2)</f>
        <v>0</v>
      </c>
      <c r="E61" s="53">
        <f>+Cálculos!F48</f>
        <v>0</v>
      </c>
      <c r="F61" s="329">
        <f t="shared" si="3"/>
        <v>0</v>
      </c>
      <c r="G61" s="329">
        <f>+Cálculos!U48</f>
        <v>0</v>
      </c>
      <c r="H61" s="330">
        <f t="shared" si="4"/>
        <v>0</v>
      </c>
      <c r="I61" s="53">
        <f t="shared" si="5"/>
        <v>0</v>
      </c>
    </row>
    <row r="62" spans="1:9" ht="11.25">
      <c r="A62" s="328">
        <f>Datos!A78</f>
        <v>25</v>
      </c>
      <c r="B62" s="544">
        <f>Datos!B78</f>
        <v>0</v>
      </c>
      <c r="C62" s="545"/>
      <c r="D62" s="53">
        <f>ROUND(Datos!F78,2)</f>
        <v>0</v>
      </c>
      <c r="E62" s="53">
        <f>+Cálculos!F49</f>
        <v>0</v>
      </c>
      <c r="F62" s="329">
        <f t="shared" si="3"/>
        <v>0</v>
      </c>
      <c r="G62" s="329">
        <f>+Cálculos!U49</f>
        <v>0</v>
      </c>
      <c r="H62" s="330">
        <f t="shared" si="4"/>
        <v>0</v>
      </c>
      <c r="I62" s="53">
        <f t="shared" si="5"/>
        <v>0</v>
      </c>
    </row>
    <row r="63" spans="1:9" ht="11.25">
      <c r="A63" s="328">
        <f>Datos!A79</f>
        <v>26</v>
      </c>
      <c r="B63" s="544">
        <f>Datos!B79</f>
        <v>0</v>
      </c>
      <c r="C63" s="545"/>
      <c r="D63" s="53">
        <f>ROUND(Datos!F79,2)</f>
        <v>0</v>
      </c>
      <c r="E63" s="53">
        <f>+Cálculos!F50</f>
        <v>0</v>
      </c>
      <c r="F63" s="329">
        <f t="shared" si="3"/>
        <v>0</v>
      </c>
      <c r="G63" s="329">
        <f>+Cálculos!U50</f>
        <v>0</v>
      </c>
      <c r="H63" s="330">
        <f t="shared" si="4"/>
        <v>0</v>
      </c>
      <c r="I63" s="53">
        <f t="shared" si="5"/>
        <v>0</v>
      </c>
    </row>
    <row r="64" spans="1:9" ht="9.75">
      <c r="A64" s="328">
        <f>Datos!A80</f>
        <v>27</v>
      </c>
      <c r="B64" s="544">
        <f>Datos!B80</f>
        <v>0</v>
      </c>
      <c r="C64" s="545"/>
      <c r="D64" s="53">
        <f>ROUND(Datos!F80,2)</f>
        <v>0</v>
      </c>
      <c r="E64" s="53">
        <f>+Cálculos!F51</f>
        <v>0</v>
      </c>
      <c r="F64" s="329">
        <f t="shared" si="3"/>
        <v>0</v>
      </c>
      <c r="G64" s="329">
        <f>+Cálculos!U51</f>
        <v>0</v>
      </c>
      <c r="H64" s="330">
        <f t="shared" si="4"/>
        <v>0</v>
      </c>
      <c r="I64" s="53">
        <f t="shared" si="5"/>
        <v>0</v>
      </c>
    </row>
    <row r="65" spans="1:9" ht="9.75">
      <c r="A65" s="328">
        <f>Datos!A81</f>
        <v>28</v>
      </c>
      <c r="B65" s="544">
        <f>Datos!B81</f>
        <v>0</v>
      </c>
      <c r="C65" s="545"/>
      <c r="D65" s="53">
        <f>ROUND(Datos!F81,2)</f>
        <v>0</v>
      </c>
      <c r="E65" s="53">
        <f>+Cálculos!F52</f>
        <v>0</v>
      </c>
      <c r="F65" s="329">
        <f t="shared" si="3"/>
        <v>0</v>
      </c>
      <c r="G65" s="329">
        <f>+Cálculos!U52</f>
        <v>0</v>
      </c>
      <c r="H65" s="330">
        <f t="shared" si="4"/>
        <v>0</v>
      </c>
      <c r="I65" s="53">
        <f t="shared" si="5"/>
        <v>0</v>
      </c>
    </row>
    <row r="66" spans="1:9" ht="9.75">
      <c r="A66" s="328">
        <f>Datos!A82</f>
        <v>29</v>
      </c>
      <c r="B66" s="544">
        <f>Datos!B82</f>
        <v>0</v>
      </c>
      <c r="C66" s="545"/>
      <c r="D66" s="53">
        <f>ROUND(Datos!F82,2)</f>
        <v>0</v>
      </c>
      <c r="E66" s="53">
        <f>+Cálculos!F53</f>
        <v>0</v>
      </c>
      <c r="F66" s="329">
        <f t="shared" si="3"/>
        <v>0</v>
      </c>
      <c r="G66" s="329">
        <f>+Cálculos!U53</f>
        <v>0</v>
      </c>
      <c r="H66" s="330">
        <f t="shared" si="4"/>
        <v>0</v>
      </c>
      <c r="I66" s="53">
        <f t="shared" si="5"/>
        <v>0</v>
      </c>
    </row>
    <row r="67" spans="1:9" ht="9.75">
      <c r="A67" s="328">
        <f>Datos!A83</f>
        <v>30</v>
      </c>
      <c r="B67" s="544">
        <f>Datos!B83</f>
        <v>0</v>
      </c>
      <c r="C67" s="545"/>
      <c r="D67" s="53">
        <f>ROUND(Datos!F83,2)</f>
        <v>0</v>
      </c>
      <c r="E67" s="53">
        <f>+Cálculos!F54</f>
        <v>0</v>
      </c>
      <c r="F67" s="329">
        <f t="shared" si="3"/>
        <v>0</v>
      </c>
      <c r="G67" s="329">
        <f>+Cálculos!U54</f>
        <v>0</v>
      </c>
      <c r="H67" s="330">
        <f t="shared" si="4"/>
        <v>0</v>
      </c>
      <c r="I67" s="53">
        <f t="shared" si="5"/>
        <v>0</v>
      </c>
    </row>
    <row r="68" spans="1:9" ht="9.75">
      <c r="A68" s="328">
        <f>Datos!A84</f>
        <v>31</v>
      </c>
      <c r="B68" s="544">
        <f>Datos!B84</f>
        <v>0</v>
      </c>
      <c r="C68" s="545"/>
      <c r="D68" s="53">
        <f>ROUND(Datos!F84,2)</f>
        <v>0</v>
      </c>
      <c r="E68" s="53">
        <f>+Cálculos!F55</f>
        <v>0</v>
      </c>
      <c r="F68" s="329">
        <f t="shared" si="3"/>
        <v>0</v>
      </c>
      <c r="G68" s="329">
        <f>+Cálculos!U55</f>
        <v>0</v>
      </c>
      <c r="H68" s="330">
        <f t="shared" si="4"/>
        <v>0</v>
      </c>
      <c r="I68" s="53">
        <f t="shared" si="5"/>
        <v>0</v>
      </c>
    </row>
    <row r="69" spans="1:9" ht="9.75">
      <c r="A69" s="328">
        <f>Datos!A85</f>
        <v>32</v>
      </c>
      <c r="B69" s="544">
        <f>Datos!B85</f>
        <v>0</v>
      </c>
      <c r="C69" s="545"/>
      <c r="D69" s="53">
        <f>ROUND(Datos!F85,2)</f>
        <v>0</v>
      </c>
      <c r="E69" s="53">
        <f>+Cálculos!F56</f>
        <v>0</v>
      </c>
      <c r="F69" s="329">
        <f t="shared" si="3"/>
        <v>0</v>
      </c>
      <c r="G69" s="329">
        <f>+Cálculos!U56</f>
        <v>0</v>
      </c>
      <c r="H69" s="330">
        <f t="shared" si="4"/>
        <v>0</v>
      </c>
      <c r="I69" s="53">
        <f t="shared" si="5"/>
        <v>0</v>
      </c>
    </row>
    <row r="70" spans="1:9" ht="9.75">
      <c r="A70" s="328">
        <f>Datos!A86</f>
        <v>33</v>
      </c>
      <c r="B70" s="544">
        <f>Datos!B86</f>
        <v>0</v>
      </c>
      <c r="C70" s="545"/>
      <c r="D70" s="53">
        <f>ROUND(Datos!F86,2)</f>
        <v>0</v>
      </c>
      <c r="E70" s="53">
        <f>+Cálculos!F57</f>
        <v>0</v>
      </c>
      <c r="F70" s="329">
        <f t="shared" si="3"/>
        <v>0</v>
      </c>
      <c r="G70" s="329">
        <f>+Cálculos!U57</f>
        <v>0</v>
      </c>
      <c r="H70" s="330">
        <f t="shared" si="4"/>
        <v>0</v>
      </c>
      <c r="I70" s="53">
        <f t="shared" si="5"/>
        <v>0</v>
      </c>
    </row>
    <row r="71" spans="1:9" ht="9.75">
      <c r="A71" s="328">
        <f>Datos!A87</f>
        <v>34</v>
      </c>
      <c r="B71" s="544">
        <f>Datos!B87</f>
        <v>0</v>
      </c>
      <c r="C71" s="545"/>
      <c r="D71" s="53">
        <f>ROUND(Datos!F87,2)</f>
        <v>0</v>
      </c>
      <c r="E71" s="53">
        <f>+Cálculos!F58</f>
        <v>0</v>
      </c>
      <c r="F71" s="329">
        <f t="shared" si="3"/>
        <v>0</v>
      </c>
      <c r="G71" s="329">
        <f>+Cálculos!U58</f>
        <v>0</v>
      </c>
      <c r="H71" s="330">
        <f t="shared" si="4"/>
        <v>0</v>
      </c>
      <c r="I71" s="53">
        <f t="shared" si="5"/>
        <v>0</v>
      </c>
    </row>
    <row r="72" spans="1:9" ht="9.75">
      <c r="A72" s="328">
        <f>Datos!A88</f>
        <v>35</v>
      </c>
      <c r="B72" s="544">
        <f>Datos!B88</f>
        <v>0</v>
      </c>
      <c r="C72" s="545"/>
      <c r="D72" s="53">
        <f>ROUND(Datos!F88,2)</f>
        <v>0</v>
      </c>
      <c r="E72" s="53">
        <f>+Cálculos!F59</f>
        <v>0</v>
      </c>
      <c r="F72" s="329">
        <f t="shared" si="3"/>
        <v>0</v>
      </c>
      <c r="G72" s="329">
        <f>+Cálculos!U59</f>
        <v>0</v>
      </c>
      <c r="H72" s="330">
        <f t="shared" si="4"/>
        <v>0</v>
      </c>
      <c r="I72" s="53">
        <f t="shared" si="5"/>
        <v>0</v>
      </c>
    </row>
    <row r="73" spans="1:9" ht="9.75">
      <c r="A73" s="328">
        <f>Datos!A89</f>
        <v>36</v>
      </c>
      <c r="B73" s="544">
        <f>Datos!B89</f>
        <v>0</v>
      </c>
      <c r="C73" s="545"/>
      <c r="D73" s="53">
        <f>ROUND(Datos!F89,2)</f>
        <v>0</v>
      </c>
      <c r="E73" s="53">
        <f>+Cálculos!F60</f>
        <v>0</v>
      </c>
      <c r="F73" s="329">
        <f t="shared" si="3"/>
        <v>0</v>
      </c>
      <c r="G73" s="329">
        <f>+Cálculos!U60</f>
        <v>0</v>
      </c>
      <c r="H73" s="330">
        <f t="shared" si="4"/>
        <v>0</v>
      </c>
      <c r="I73" s="53">
        <f t="shared" si="5"/>
        <v>0</v>
      </c>
    </row>
    <row r="74" spans="1:9" ht="9.75">
      <c r="A74" s="328">
        <f>Datos!A90</f>
        <v>37</v>
      </c>
      <c r="B74" s="544">
        <f>Datos!B90</f>
        <v>0</v>
      </c>
      <c r="C74" s="545"/>
      <c r="D74" s="53">
        <f>ROUND(Datos!F90,2)</f>
        <v>0</v>
      </c>
      <c r="E74" s="53">
        <f>+Cálculos!F61</f>
        <v>0</v>
      </c>
      <c r="F74" s="329">
        <f t="shared" si="3"/>
        <v>0</v>
      </c>
      <c r="G74" s="329">
        <f>+Cálculos!U61</f>
        <v>0</v>
      </c>
      <c r="H74" s="330">
        <f t="shared" si="4"/>
        <v>0</v>
      </c>
      <c r="I74" s="53">
        <f t="shared" si="5"/>
        <v>0</v>
      </c>
    </row>
    <row r="75" spans="1:9" ht="9.75">
      <c r="A75" s="328">
        <f>Datos!A91</f>
        <v>38</v>
      </c>
      <c r="B75" s="544">
        <f>Datos!B91</f>
        <v>0</v>
      </c>
      <c r="C75" s="545"/>
      <c r="D75" s="53">
        <f>ROUND(Datos!F91,2)</f>
        <v>0</v>
      </c>
      <c r="E75" s="53">
        <f>+Cálculos!F62</f>
        <v>0</v>
      </c>
      <c r="F75" s="329">
        <f t="shared" si="3"/>
        <v>0</v>
      </c>
      <c r="G75" s="329">
        <f>+Cálculos!U62</f>
        <v>0</v>
      </c>
      <c r="H75" s="330">
        <f t="shared" si="4"/>
        <v>0</v>
      </c>
      <c r="I75" s="53">
        <f t="shared" si="5"/>
        <v>0</v>
      </c>
    </row>
    <row r="76" spans="1:9" ht="9.75">
      <c r="A76" s="328">
        <f>Datos!A92</f>
        <v>39</v>
      </c>
      <c r="B76" s="544">
        <f>Datos!B92</f>
        <v>0</v>
      </c>
      <c r="C76" s="545"/>
      <c r="D76" s="53">
        <f>ROUND(Datos!F92,2)</f>
        <v>0</v>
      </c>
      <c r="E76" s="53">
        <f>+Cálculos!F63</f>
        <v>0</v>
      </c>
      <c r="F76" s="329">
        <f t="shared" si="3"/>
        <v>0</v>
      </c>
      <c r="G76" s="329">
        <f>+Cálculos!U63</f>
        <v>0</v>
      </c>
      <c r="H76" s="330">
        <f t="shared" si="4"/>
        <v>0</v>
      </c>
      <c r="I76" s="53">
        <f t="shared" si="5"/>
        <v>0</v>
      </c>
    </row>
    <row r="77" spans="1:9" ht="9.75">
      <c r="A77" s="328">
        <f>Datos!A93</f>
        <v>40</v>
      </c>
      <c r="B77" s="544">
        <f>Datos!B93</f>
        <v>0</v>
      </c>
      <c r="C77" s="545"/>
      <c r="D77" s="53">
        <f>ROUND(Datos!F93,2)</f>
        <v>0</v>
      </c>
      <c r="E77" s="53">
        <f>+Cálculos!F64</f>
        <v>0</v>
      </c>
      <c r="F77" s="329">
        <f t="shared" si="3"/>
        <v>0</v>
      </c>
      <c r="G77" s="329">
        <f>+Cálculos!U64</f>
        <v>0</v>
      </c>
      <c r="H77" s="330">
        <f t="shared" si="4"/>
        <v>0</v>
      </c>
      <c r="I77" s="53">
        <f t="shared" si="5"/>
        <v>0</v>
      </c>
    </row>
    <row r="78" spans="1:9" ht="9.75">
      <c r="A78" s="328">
        <f>Datos!A94</f>
        <v>41</v>
      </c>
      <c r="B78" s="544">
        <f>Datos!B94</f>
        <v>0</v>
      </c>
      <c r="C78" s="545"/>
      <c r="D78" s="53">
        <f>ROUND(Datos!F94,2)</f>
        <v>0</v>
      </c>
      <c r="E78" s="53">
        <f>+Cálculos!F65</f>
        <v>0</v>
      </c>
      <c r="F78" s="329">
        <f t="shared" si="3"/>
        <v>0</v>
      </c>
      <c r="G78" s="329">
        <f>+Cálculos!U65</f>
        <v>0</v>
      </c>
      <c r="H78" s="330">
        <f t="shared" si="4"/>
        <v>0</v>
      </c>
      <c r="I78" s="53">
        <f t="shared" si="5"/>
        <v>0</v>
      </c>
    </row>
    <row r="79" spans="1:9" ht="9.75">
      <c r="A79" s="328">
        <f>Datos!A95</f>
        <v>42</v>
      </c>
      <c r="B79" s="544">
        <f>Datos!B95</f>
        <v>0</v>
      </c>
      <c r="C79" s="545"/>
      <c r="D79" s="53">
        <f>ROUND(Datos!F95,2)</f>
        <v>0</v>
      </c>
      <c r="E79" s="53">
        <f>+Cálculos!F66</f>
        <v>0</v>
      </c>
      <c r="F79" s="329">
        <f t="shared" si="3"/>
        <v>0</v>
      </c>
      <c r="G79" s="329">
        <f>+Cálculos!U66</f>
        <v>0</v>
      </c>
      <c r="H79" s="330">
        <f t="shared" si="4"/>
        <v>0</v>
      </c>
      <c r="I79" s="53">
        <f t="shared" si="5"/>
        <v>0</v>
      </c>
    </row>
    <row r="80" spans="1:9" ht="9.75">
      <c r="A80" s="328">
        <f>Datos!A96</f>
        <v>43</v>
      </c>
      <c r="B80" s="544">
        <f>Datos!B96</f>
        <v>0</v>
      </c>
      <c r="C80" s="545"/>
      <c r="D80" s="53">
        <f>ROUND(Datos!F96,2)</f>
        <v>0</v>
      </c>
      <c r="E80" s="53">
        <f>+Cálculos!F67</f>
        <v>0</v>
      </c>
      <c r="F80" s="329">
        <f t="shared" si="3"/>
        <v>0</v>
      </c>
      <c r="G80" s="329">
        <f>+Cálculos!U67</f>
        <v>0</v>
      </c>
      <c r="H80" s="330">
        <f t="shared" si="4"/>
        <v>0</v>
      </c>
      <c r="I80" s="53">
        <f t="shared" si="5"/>
        <v>0</v>
      </c>
    </row>
    <row r="81" spans="1:9" ht="9.75">
      <c r="A81" s="328">
        <f>Datos!A97</f>
        <v>44</v>
      </c>
      <c r="B81" s="544">
        <f>Datos!B97</f>
        <v>0</v>
      </c>
      <c r="C81" s="545"/>
      <c r="D81" s="53">
        <f>ROUND(Datos!F97,2)</f>
        <v>0</v>
      </c>
      <c r="E81" s="53">
        <f>+Cálculos!F68</f>
        <v>0</v>
      </c>
      <c r="F81" s="329">
        <f t="shared" si="3"/>
        <v>0</v>
      </c>
      <c r="G81" s="329">
        <f>+Cálculos!U68</f>
        <v>0</v>
      </c>
      <c r="H81" s="330">
        <f t="shared" si="4"/>
        <v>0</v>
      </c>
      <c r="I81" s="53">
        <f t="shared" si="5"/>
        <v>0</v>
      </c>
    </row>
    <row r="82" spans="1:9" ht="9.75">
      <c r="A82" s="328">
        <f>Datos!A98</f>
        <v>45</v>
      </c>
      <c r="B82" s="544">
        <f>Datos!B98</f>
        <v>0</v>
      </c>
      <c r="C82" s="545"/>
      <c r="D82" s="53">
        <f>ROUND(Datos!F98,2)</f>
        <v>0</v>
      </c>
      <c r="E82" s="53">
        <f>+Cálculos!F69</f>
        <v>0</v>
      </c>
      <c r="F82" s="329">
        <f t="shared" si="3"/>
        <v>0</v>
      </c>
      <c r="G82" s="329">
        <f>+Cálculos!U69</f>
        <v>0</v>
      </c>
      <c r="H82" s="330">
        <f t="shared" si="4"/>
        <v>0</v>
      </c>
      <c r="I82" s="53">
        <f t="shared" si="5"/>
        <v>0</v>
      </c>
    </row>
    <row r="83" spans="1:9" ht="9.75">
      <c r="A83" s="328">
        <f>Datos!A99</f>
        <v>46</v>
      </c>
      <c r="B83" s="544">
        <f>Datos!B99</f>
        <v>0</v>
      </c>
      <c r="C83" s="545"/>
      <c r="D83" s="53">
        <f>ROUND(Datos!F99,2)</f>
        <v>0</v>
      </c>
      <c r="E83" s="53">
        <f>+Cálculos!F70</f>
        <v>0</v>
      </c>
      <c r="F83" s="329">
        <f t="shared" si="3"/>
        <v>0</v>
      </c>
      <c r="G83" s="329">
        <f>+Cálculos!U70</f>
        <v>0</v>
      </c>
      <c r="H83" s="330">
        <f t="shared" si="4"/>
        <v>0</v>
      </c>
      <c r="I83" s="53">
        <f t="shared" si="5"/>
        <v>0</v>
      </c>
    </row>
    <row r="84" spans="1:9" ht="9.75">
      <c r="A84" s="328">
        <f>Datos!A100</f>
        <v>47</v>
      </c>
      <c r="B84" s="544">
        <f>Datos!B100</f>
        <v>0</v>
      </c>
      <c r="C84" s="545"/>
      <c r="D84" s="53">
        <f>ROUND(Datos!F100,2)</f>
        <v>0</v>
      </c>
      <c r="E84" s="53">
        <f>+Cálculos!F71</f>
        <v>0</v>
      </c>
      <c r="F84" s="329">
        <f t="shared" si="3"/>
        <v>0</v>
      </c>
      <c r="G84" s="329">
        <f>+Cálculos!U71</f>
        <v>0</v>
      </c>
      <c r="H84" s="330">
        <f t="shared" si="4"/>
        <v>0</v>
      </c>
      <c r="I84" s="53">
        <f t="shared" si="5"/>
        <v>0</v>
      </c>
    </row>
    <row r="85" spans="1:9" ht="9.75">
      <c r="A85" s="328">
        <f>Datos!A101</f>
        <v>48</v>
      </c>
      <c r="B85" s="544">
        <f>Datos!B101</f>
        <v>0</v>
      </c>
      <c r="C85" s="545"/>
      <c r="D85" s="53">
        <f>ROUND(Datos!F101,2)</f>
        <v>0</v>
      </c>
      <c r="E85" s="53">
        <f>+Cálculos!F72</f>
        <v>0</v>
      </c>
      <c r="F85" s="329">
        <f t="shared" si="3"/>
        <v>0</v>
      </c>
      <c r="G85" s="329">
        <f>+Cálculos!U72</f>
        <v>0</v>
      </c>
      <c r="H85" s="330">
        <f t="shared" si="4"/>
        <v>0</v>
      </c>
      <c r="I85" s="53">
        <f t="shared" si="5"/>
        <v>0</v>
      </c>
    </row>
    <row r="86" spans="1:9" ht="9.75">
      <c r="A86" s="328">
        <f>Datos!A102</f>
        <v>49</v>
      </c>
      <c r="B86" s="544">
        <f>Datos!B102</f>
        <v>0</v>
      </c>
      <c r="C86" s="545"/>
      <c r="D86" s="53">
        <f>ROUND(Datos!F102,2)</f>
        <v>0</v>
      </c>
      <c r="E86" s="53">
        <f>+Cálculos!F73</f>
        <v>0</v>
      </c>
      <c r="F86" s="329">
        <f t="shared" si="3"/>
        <v>0</v>
      </c>
      <c r="G86" s="329">
        <f>+Cálculos!U73</f>
        <v>0</v>
      </c>
      <c r="H86" s="330">
        <f t="shared" si="4"/>
        <v>0</v>
      </c>
      <c r="I86" s="53">
        <f t="shared" si="5"/>
        <v>0</v>
      </c>
    </row>
    <row r="87" spans="1:9" ht="9.75">
      <c r="A87" s="328">
        <f>Datos!A103</f>
        <v>50</v>
      </c>
      <c r="B87" s="544">
        <f>Datos!B103</f>
        <v>0</v>
      </c>
      <c r="C87" s="545"/>
      <c r="D87" s="53">
        <f>ROUND(Datos!F103,2)</f>
        <v>0</v>
      </c>
      <c r="E87" s="53">
        <f>+Cálculos!F74</f>
        <v>0</v>
      </c>
      <c r="F87" s="329">
        <f t="shared" si="3"/>
        <v>0</v>
      </c>
      <c r="G87" s="329">
        <f>+Cálculos!U74</f>
        <v>0</v>
      </c>
      <c r="H87" s="330">
        <f t="shared" si="4"/>
        <v>0</v>
      </c>
      <c r="I87" s="53">
        <f t="shared" si="5"/>
        <v>0</v>
      </c>
    </row>
    <row r="88" spans="1:9" ht="9.75">
      <c r="A88" s="328">
        <f>Datos!A104</f>
        <v>51</v>
      </c>
      <c r="B88" s="544">
        <f>Datos!B104</f>
        <v>0</v>
      </c>
      <c r="C88" s="545"/>
      <c r="D88" s="53">
        <f>ROUND(Datos!F104,2)</f>
        <v>0</v>
      </c>
      <c r="E88" s="53">
        <f>+Cálculos!F75</f>
        <v>0</v>
      </c>
      <c r="F88" s="329">
        <f t="shared" si="3"/>
        <v>0</v>
      </c>
      <c r="G88" s="329">
        <f>+Cálculos!U75</f>
        <v>0</v>
      </c>
      <c r="H88" s="330">
        <f t="shared" si="4"/>
        <v>0</v>
      </c>
      <c r="I88" s="53">
        <f t="shared" si="5"/>
        <v>0</v>
      </c>
    </row>
    <row r="89" spans="1:9" ht="9.75">
      <c r="A89" s="328">
        <f>Datos!A105</f>
        <v>52</v>
      </c>
      <c r="B89" s="544">
        <f>Datos!B105</f>
        <v>0</v>
      </c>
      <c r="C89" s="545"/>
      <c r="D89" s="53">
        <f>ROUND(Datos!F105,2)</f>
        <v>0</v>
      </c>
      <c r="E89" s="53">
        <f>+Cálculos!F76</f>
        <v>0</v>
      </c>
      <c r="F89" s="329">
        <f t="shared" si="3"/>
        <v>0</v>
      </c>
      <c r="G89" s="329">
        <f>+Cálculos!U76</f>
        <v>0</v>
      </c>
      <c r="H89" s="330">
        <f t="shared" si="4"/>
        <v>0</v>
      </c>
      <c r="I89" s="53">
        <f t="shared" si="5"/>
        <v>0</v>
      </c>
    </row>
    <row r="90" spans="1:9" ht="9.75">
      <c r="A90" s="328">
        <f>Datos!A106</f>
        <v>53</v>
      </c>
      <c r="B90" s="544">
        <f>Datos!B106</f>
        <v>0</v>
      </c>
      <c r="C90" s="545"/>
      <c r="D90" s="53">
        <f>ROUND(Datos!F106,2)</f>
        <v>0</v>
      </c>
      <c r="E90" s="53">
        <f>+Cálculos!F77</f>
        <v>0</v>
      </c>
      <c r="F90" s="329">
        <f t="shared" si="3"/>
        <v>0</v>
      </c>
      <c r="G90" s="329">
        <f>+Cálculos!U77</f>
        <v>0</v>
      </c>
      <c r="H90" s="330">
        <f t="shared" si="4"/>
        <v>0</v>
      </c>
      <c r="I90" s="53">
        <f t="shared" si="5"/>
        <v>0</v>
      </c>
    </row>
    <row r="91" spans="1:9" ht="9.75">
      <c r="A91" s="328">
        <f>Datos!A107</f>
        <v>54</v>
      </c>
      <c r="B91" s="544">
        <f>Datos!B107</f>
        <v>0</v>
      </c>
      <c r="C91" s="545"/>
      <c r="D91" s="53">
        <f>ROUND(Datos!F107,2)</f>
        <v>0</v>
      </c>
      <c r="E91" s="53">
        <f>+Cálculos!F78</f>
        <v>0</v>
      </c>
      <c r="F91" s="329">
        <f t="shared" si="3"/>
        <v>0</v>
      </c>
      <c r="G91" s="329">
        <f>+Cálculos!U78</f>
        <v>0</v>
      </c>
      <c r="H91" s="330">
        <f t="shared" si="4"/>
        <v>0</v>
      </c>
      <c r="I91" s="53">
        <f t="shared" si="5"/>
        <v>0</v>
      </c>
    </row>
    <row r="92" spans="1:9" ht="9.75">
      <c r="A92" s="328">
        <f>Datos!A108</f>
        <v>55</v>
      </c>
      <c r="B92" s="544">
        <f>Datos!B108</f>
        <v>0</v>
      </c>
      <c r="C92" s="545"/>
      <c r="D92" s="53">
        <f>ROUND(Datos!F108,2)</f>
        <v>0</v>
      </c>
      <c r="E92" s="53">
        <f>+Cálculos!F79</f>
        <v>0</v>
      </c>
      <c r="F92" s="329">
        <f t="shared" si="3"/>
        <v>0</v>
      </c>
      <c r="G92" s="329">
        <f>+Cálculos!U79</f>
        <v>0</v>
      </c>
      <c r="H92" s="330">
        <f t="shared" si="4"/>
        <v>0</v>
      </c>
      <c r="I92" s="53">
        <f t="shared" si="5"/>
        <v>0</v>
      </c>
    </row>
    <row r="93" spans="1:9" ht="9.75">
      <c r="A93" s="328">
        <f>Datos!A109</f>
        <v>56</v>
      </c>
      <c r="B93" s="544">
        <f>Datos!B109</f>
        <v>0</v>
      </c>
      <c r="C93" s="545"/>
      <c r="D93" s="53">
        <f>ROUND(Datos!F109,2)</f>
        <v>0</v>
      </c>
      <c r="E93" s="53">
        <f>+Cálculos!F80</f>
        <v>0</v>
      </c>
      <c r="F93" s="329">
        <f t="shared" si="3"/>
        <v>0</v>
      </c>
      <c r="G93" s="329">
        <f>+Cálculos!U80</f>
        <v>0</v>
      </c>
      <c r="H93" s="330">
        <f t="shared" si="4"/>
        <v>0</v>
      </c>
      <c r="I93" s="53">
        <f t="shared" si="5"/>
        <v>0</v>
      </c>
    </row>
    <row r="94" spans="1:9" ht="9.75">
      <c r="A94" s="328">
        <f>Datos!A110</f>
        <v>57</v>
      </c>
      <c r="B94" s="544">
        <f>Datos!B110</f>
        <v>0</v>
      </c>
      <c r="C94" s="545"/>
      <c r="D94" s="53">
        <f>ROUND(Datos!F110,2)</f>
        <v>0</v>
      </c>
      <c r="E94" s="53">
        <f>+Cálculos!F81</f>
        <v>0</v>
      </c>
      <c r="F94" s="329">
        <f t="shared" si="3"/>
        <v>0</v>
      </c>
      <c r="G94" s="329">
        <f>+Cálculos!U81</f>
        <v>0</v>
      </c>
      <c r="H94" s="330">
        <f t="shared" si="4"/>
        <v>0</v>
      </c>
      <c r="I94" s="53">
        <f t="shared" si="5"/>
        <v>0</v>
      </c>
    </row>
    <row r="95" spans="1:9" ht="9.75">
      <c r="A95" s="328">
        <f>Datos!A111</f>
        <v>58</v>
      </c>
      <c r="B95" s="544">
        <f>Datos!B111</f>
        <v>0</v>
      </c>
      <c r="C95" s="545"/>
      <c r="D95" s="53">
        <f>ROUND(Datos!F111,2)</f>
        <v>0</v>
      </c>
      <c r="E95" s="53">
        <f>+Cálculos!F82</f>
        <v>0</v>
      </c>
      <c r="F95" s="329">
        <f t="shared" si="3"/>
        <v>0</v>
      </c>
      <c r="G95" s="329">
        <f>+Cálculos!U82</f>
        <v>0</v>
      </c>
      <c r="H95" s="330">
        <f t="shared" si="4"/>
        <v>0</v>
      </c>
      <c r="I95" s="53">
        <f t="shared" si="5"/>
        <v>0</v>
      </c>
    </row>
    <row r="96" spans="1:9" ht="9.75">
      <c r="A96" s="328">
        <f>Datos!A112</f>
        <v>59</v>
      </c>
      <c r="B96" s="544">
        <f>Datos!B112</f>
        <v>0</v>
      </c>
      <c r="C96" s="545"/>
      <c r="D96" s="53">
        <f>ROUND(Datos!F112,2)</f>
        <v>0</v>
      </c>
      <c r="E96" s="53">
        <f>+Cálculos!F83</f>
        <v>0</v>
      </c>
      <c r="F96" s="329">
        <f t="shared" si="3"/>
        <v>0</v>
      </c>
      <c r="G96" s="329">
        <f>+Cálculos!U83</f>
        <v>0</v>
      </c>
      <c r="H96" s="330">
        <f t="shared" si="4"/>
        <v>0</v>
      </c>
      <c r="I96" s="53">
        <f t="shared" si="5"/>
        <v>0</v>
      </c>
    </row>
    <row r="97" spans="1:9" ht="9.75">
      <c r="A97" s="328">
        <f>Datos!A113</f>
        <v>60</v>
      </c>
      <c r="B97" s="544">
        <f>Datos!B113</f>
        <v>0</v>
      </c>
      <c r="C97" s="545"/>
      <c r="D97" s="53">
        <f>ROUND(Datos!F113,2)</f>
        <v>0</v>
      </c>
      <c r="E97" s="53">
        <f>+Cálculos!F84</f>
        <v>0</v>
      </c>
      <c r="F97" s="329">
        <f t="shared" si="3"/>
        <v>0</v>
      </c>
      <c r="G97" s="329">
        <f>+Cálculos!U84</f>
        <v>0</v>
      </c>
      <c r="H97" s="330">
        <f t="shared" si="4"/>
        <v>0</v>
      </c>
      <c r="I97" s="53">
        <f t="shared" si="5"/>
        <v>0</v>
      </c>
    </row>
    <row r="98" spans="1:9" ht="9.75">
      <c r="A98" s="328">
        <f>Datos!A114</f>
        <v>61</v>
      </c>
      <c r="B98" s="544">
        <f>Datos!B114</f>
        <v>0</v>
      </c>
      <c r="C98" s="545"/>
      <c r="D98" s="53">
        <f>ROUND(Datos!F114,2)</f>
        <v>0</v>
      </c>
      <c r="E98" s="53">
        <f>+Cálculos!F85</f>
        <v>0</v>
      </c>
      <c r="F98" s="329">
        <f t="shared" si="3"/>
        <v>0</v>
      </c>
      <c r="G98" s="329">
        <f>+Cálculos!U85</f>
        <v>0</v>
      </c>
      <c r="H98" s="330">
        <f t="shared" si="4"/>
        <v>0</v>
      </c>
      <c r="I98" s="53">
        <f t="shared" si="5"/>
        <v>0</v>
      </c>
    </row>
    <row r="99" spans="1:9" ht="9.75">
      <c r="A99" s="328">
        <f>Datos!A115</f>
        <v>62</v>
      </c>
      <c r="B99" s="544">
        <f>Datos!B115</f>
        <v>0</v>
      </c>
      <c r="C99" s="545"/>
      <c r="D99" s="53">
        <f>ROUND(Datos!F115,2)</f>
        <v>0</v>
      </c>
      <c r="E99" s="53">
        <f>+Cálculos!F86</f>
        <v>0</v>
      </c>
      <c r="F99" s="329">
        <f t="shared" si="3"/>
        <v>0</v>
      </c>
      <c r="G99" s="329">
        <f>+Cálculos!U86</f>
        <v>0</v>
      </c>
      <c r="H99" s="330">
        <f t="shared" si="4"/>
        <v>0</v>
      </c>
      <c r="I99" s="53">
        <f t="shared" si="5"/>
        <v>0</v>
      </c>
    </row>
    <row r="100" spans="1:9" ht="9.75">
      <c r="A100" s="328">
        <f>Datos!A116</f>
        <v>63</v>
      </c>
      <c r="B100" s="544">
        <f>Datos!B116</f>
        <v>0</v>
      </c>
      <c r="C100" s="545"/>
      <c r="D100" s="53">
        <f>ROUND(Datos!F116,2)</f>
        <v>0</v>
      </c>
      <c r="E100" s="53">
        <f>+Cálculos!F87</f>
        <v>0</v>
      </c>
      <c r="F100" s="329">
        <f t="shared" si="3"/>
        <v>0</v>
      </c>
      <c r="G100" s="329">
        <f>+Cálculos!U87</f>
        <v>0</v>
      </c>
      <c r="H100" s="330">
        <f t="shared" si="4"/>
        <v>0</v>
      </c>
      <c r="I100" s="53">
        <f t="shared" si="5"/>
        <v>0</v>
      </c>
    </row>
    <row r="101" spans="1:9" ht="9.75">
      <c r="A101" s="328">
        <f>Datos!A117</f>
        <v>64</v>
      </c>
      <c r="B101" s="544">
        <f>Datos!B117</f>
        <v>0</v>
      </c>
      <c r="C101" s="545"/>
      <c r="D101" s="53">
        <f>ROUND(Datos!F117,2)</f>
        <v>0</v>
      </c>
      <c r="E101" s="53">
        <f>+Cálculos!F88</f>
        <v>0</v>
      </c>
      <c r="F101" s="329">
        <f t="shared" si="3"/>
        <v>0</v>
      </c>
      <c r="G101" s="329">
        <f>+Cálculos!U88</f>
        <v>0</v>
      </c>
      <c r="H101" s="330">
        <f t="shared" si="4"/>
        <v>0</v>
      </c>
      <c r="I101" s="53">
        <f t="shared" si="5"/>
        <v>0</v>
      </c>
    </row>
    <row r="102" spans="1:9" ht="9.75">
      <c r="A102" s="328">
        <f>Datos!A118</f>
        <v>65</v>
      </c>
      <c r="B102" s="544">
        <f>Datos!B118</f>
        <v>0</v>
      </c>
      <c r="C102" s="545"/>
      <c r="D102" s="53">
        <f>ROUND(Datos!F118,2)</f>
        <v>0</v>
      </c>
      <c r="E102" s="53">
        <f>+Cálculos!F89</f>
        <v>0</v>
      </c>
      <c r="F102" s="329">
        <f t="shared" si="3"/>
        <v>0</v>
      </c>
      <c r="G102" s="329">
        <f>+Cálculos!U89</f>
        <v>0</v>
      </c>
      <c r="H102" s="330">
        <f t="shared" si="4"/>
        <v>0</v>
      </c>
      <c r="I102" s="53">
        <f t="shared" si="5"/>
        <v>0</v>
      </c>
    </row>
    <row r="103" spans="1:9" ht="9.75">
      <c r="A103" s="328">
        <f>Datos!A119</f>
        <v>66</v>
      </c>
      <c r="B103" s="544">
        <f>Datos!B119</f>
        <v>0</v>
      </c>
      <c r="C103" s="545"/>
      <c r="D103" s="53">
        <f>ROUND(Datos!F119,2)</f>
        <v>0</v>
      </c>
      <c r="E103" s="53">
        <f>+Cálculos!F90</f>
        <v>0</v>
      </c>
      <c r="F103" s="329">
        <f t="shared" si="3"/>
        <v>0</v>
      </c>
      <c r="G103" s="329">
        <f>+Cálculos!U90</f>
        <v>0</v>
      </c>
      <c r="H103" s="330">
        <f t="shared" si="4"/>
        <v>0</v>
      </c>
      <c r="I103" s="53">
        <f t="shared" si="5"/>
        <v>0</v>
      </c>
    </row>
    <row r="104" spans="1:9" ht="9.75">
      <c r="A104" s="328">
        <f>Datos!A120</f>
        <v>67</v>
      </c>
      <c r="B104" s="544">
        <f>Datos!B120</f>
        <v>0</v>
      </c>
      <c r="C104" s="545"/>
      <c r="D104" s="53">
        <f>ROUND(Datos!F120,2)</f>
        <v>0</v>
      </c>
      <c r="E104" s="53">
        <f>+Cálculos!F91</f>
        <v>0</v>
      </c>
      <c r="F104" s="329">
        <f t="shared" si="3"/>
        <v>0</v>
      </c>
      <c r="G104" s="329">
        <f>+Cálculos!U91</f>
        <v>0</v>
      </c>
      <c r="H104" s="330">
        <f t="shared" si="4"/>
        <v>0</v>
      </c>
      <c r="I104" s="53">
        <f t="shared" si="5"/>
        <v>0</v>
      </c>
    </row>
    <row r="105" spans="1:9" ht="9.75">
      <c r="A105" s="328">
        <f>Datos!A121</f>
        <v>68</v>
      </c>
      <c r="B105" s="544">
        <f>Datos!B121</f>
        <v>0</v>
      </c>
      <c r="C105" s="545"/>
      <c r="D105" s="53">
        <f>ROUND(Datos!F121,2)</f>
        <v>0</v>
      </c>
      <c r="E105" s="53">
        <f>+Cálculos!F92</f>
        <v>0</v>
      </c>
      <c r="F105" s="329">
        <f t="shared" si="3"/>
        <v>0</v>
      </c>
      <c r="G105" s="329">
        <f>+Cálculos!U92</f>
        <v>0</v>
      </c>
      <c r="H105" s="330">
        <f t="shared" si="4"/>
        <v>0</v>
      </c>
      <c r="I105" s="53">
        <f t="shared" si="5"/>
        <v>0</v>
      </c>
    </row>
    <row r="106" spans="1:9" ht="9.75">
      <c r="A106" s="328">
        <f>Datos!A122</f>
        <v>69</v>
      </c>
      <c r="B106" s="544">
        <f>Datos!B122</f>
        <v>0</v>
      </c>
      <c r="C106" s="545"/>
      <c r="D106" s="53">
        <f>ROUND(Datos!F122,2)</f>
        <v>0</v>
      </c>
      <c r="E106" s="53">
        <f>+Cálculos!F93</f>
        <v>0</v>
      </c>
      <c r="F106" s="329">
        <f t="shared" si="3"/>
        <v>0</v>
      </c>
      <c r="G106" s="329">
        <f>+Cálculos!U93</f>
        <v>0</v>
      </c>
      <c r="H106" s="330">
        <f t="shared" si="4"/>
        <v>0</v>
      </c>
      <c r="I106" s="53">
        <f t="shared" si="5"/>
        <v>0</v>
      </c>
    </row>
    <row r="107" spans="1:9" ht="9.75">
      <c r="A107" s="328">
        <f>Datos!A123</f>
        <v>70</v>
      </c>
      <c r="B107" s="544">
        <f>Datos!B123</f>
        <v>0</v>
      </c>
      <c r="C107" s="545"/>
      <c r="D107" s="53">
        <f>ROUND(Datos!F123,2)</f>
        <v>0</v>
      </c>
      <c r="E107" s="53">
        <f>+Cálculos!F94</f>
        <v>0</v>
      </c>
      <c r="F107" s="329">
        <f t="shared" si="3"/>
        <v>0</v>
      </c>
      <c r="G107" s="329">
        <f>+Cálculos!U94</f>
        <v>0</v>
      </c>
      <c r="H107" s="330">
        <f t="shared" si="4"/>
        <v>0</v>
      </c>
      <c r="I107" s="53">
        <f t="shared" si="5"/>
        <v>0</v>
      </c>
    </row>
    <row r="108" spans="1:9" ht="9.75">
      <c r="A108" s="328">
        <f>Datos!A124</f>
        <v>71</v>
      </c>
      <c r="B108" s="544">
        <f>Datos!B124</f>
        <v>0</v>
      </c>
      <c r="C108" s="545"/>
      <c r="D108" s="53">
        <f>ROUND(Datos!F124,2)</f>
        <v>0</v>
      </c>
      <c r="E108" s="53">
        <f>+Cálculos!F95</f>
        <v>0</v>
      </c>
      <c r="F108" s="329">
        <f t="shared" si="3"/>
        <v>0</v>
      </c>
      <c r="G108" s="329">
        <f>+Cálculos!U95</f>
        <v>0</v>
      </c>
      <c r="H108" s="330">
        <f t="shared" si="4"/>
        <v>0</v>
      </c>
      <c r="I108" s="53">
        <f t="shared" si="5"/>
        <v>0</v>
      </c>
    </row>
    <row r="109" spans="1:9" ht="9.75">
      <c r="A109" s="328">
        <f>Datos!A125</f>
        <v>72</v>
      </c>
      <c r="B109" s="544">
        <f>Datos!B125</f>
        <v>0</v>
      </c>
      <c r="C109" s="545"/>
      <c r="D109" s="53">
        <f>ROUND(Datos!F125,2)</f>
        <v>0</v>
      </c>
      <c r="E109" s="53">
        <f>+Cálculos!F96</f>
        <v>0</v>
      </c>
      <c r="F109" s="329">
        <f t="shared" si="3"/>
        <v>0</v>
      </c>
      <c r="G109" s="329">
        <f>+Cálculos!U96</f>
        <v>0</v>
      </c>
      <c r="H109" s="330">
        <f t="shared" si="4"/>
        <v>0</v>
      </c>
      <c r="I109" s="53">
        <f t="shared" si="5"/>
        <v>0</v>
      </c>
    </row>
    <row r="110" spans="1:9" ht="9.75">
      <c r="A110" s="328">
        <f>Datos!A126</f>
        <v>73</v>
      </c>
      <c r="B110" s="544">
        <f>Datos!B126</f>
        <v>0</v>
      </c>
      <c r="C110" s="545"/>
      <c r="D110" s="53">
        <f>ROUND(Datos!F126,2)</f>
        <v>0</v>
      </c>
      <c r="E110" s="53">
        <f>+Cálculos!F97</f>
        <v>0</v>
      </c>
      <c r="F110" s="329">
        <f t="shared" si="3"/>
        <v>0</v>
      </c>
      <c r="G110" s="329">
        <f>+Cálculos!U97</f>
        <v>0</v>
      </c>
      <c r="H110" s="330">
        <f t="shared" si="4"/>
        <v>0</v>
      </c>
      <c r="I110" s="53">
        <f t="shared" si="5"/>
        <v>0</v>
      </c>
    </row>
    <row r="111" spans="1:9" ht="9.75">
      <c r="A111" s="328">
        <f>Datos!A127</f>
        <v>74</v>
      </c>
      <c r="B111" s="544">
        <f>Datos!B127</f>
        <v>0</v>
      </c>
      <c r="C111" s="545"/>
      <c r="D111" s="53">
        <f>ROUND(Datos!F127,2)</f>
        <v>0</v>
      </c>
      <c r="E111" s="53">
        <f>+Cálculos!F98</f>
        <v>0</v>
      </c>
      <c r="F111" s="329">
        <f t="shared" si="3"/>
        <v>0</v>
      </c>
      <c r="G111" s="329">
        <f>+Cálculos!U98</f>
        <v>0</v>
      </c>
      <c r="H111" s="330">
        <f t="shared" si="4"/>
        <v>0</v>
      </c>
      <c r="I111" s="53">
        <f t="shared" si="5"/>
        <v>0</v>
      </c>
    </row>
    <row r="112" spans="1:9" ht="9.75">
      <c r="A112" s="328">
        <f>Datos!A128</f>
        <v>75</v>
      </c>
      <c r="B112" s="544">
        <f>Datos!B128</f>
        <v>0</v>
      </c>
      <c r="C112" s="545"/>
      <c r="D112" s="53">
        <f>ROUND(Datos!F128,2)</f>
        <v>0</v>
      </c>
      <c r="E112" s="53">
        <f>+Cálculos!F99</f>
        <v>0</v>
      </c>
      <c r="F112" s="329">
        <f t="shared" si="3"/>
        <v>0</v>
      </c>
      <c r="G112" s="329">
        <f>+Cálculos!U99</f>
        <v>0</v>
      </c>
      <c r="H112" s="330">
        <f t="shared" si="4"/>
        <v>0</v>
      </c>
      <c r="I112" s="53">
        <f t="shared" si="5"/>
        <v>0</v>
      </c>
    </row>
    <row r="113" spans="1:9" ht="9.75">
      <c r="A113" s="328">
        <f>Datos!A129</f>
        <v>76</v>
      </c>
      <c r="B113" s="544">
        <f>Datos!B129</f>
        <v>0</v>
      </c>
      <c r="C113" s="545"/>
      <c r="D113" s="53">
        <f>ROUND(Datos!F129,2)</f>
        <v>0</v>
      </c>
      <c r="E113" s="53">
        <f>+Cálculos!F100</f>
        <v>0</v>
      </c>
      <c r="F113" s="329">
        <f aca="true" t="shared" si="6" ref="F113:F122">IF(D113&lt;&gt;0,$I$33,0)</f>
        <v>0</v>
      </c>
      <c r="G113" s="329">
        <f>+Cálculos!U100</f>
        <v>0</v>
      </c>
      <c r="H113" s="330">
        <f aca="true" t="shared" si="7" ref="H113:H122">ROUND((G113*F113)+F113,6)</f>
        <v>0</v>
      </c>
      <c r="I113" s="53">
        <f aca="true" t="shared" si="8" ref="I113:I122">ROUND(D113*H113,2)</f>
        <v>0</v>
      </c>
    </row>
    <row r="114" spans="1:9" ht="9.75">
      <c r="A114" s="328">
        <f>Datos!A130</f>
        <v>77</v>
      </c>
      <c r="B114" s="544">
        <f>Datos!B130</f>
        <v>0</v>
      </c>
      <c r="C114" s="545"/>
      <c r="D114" s="53">
        <f>ROUND(Datos!F130,2)</f>
        <v>0</v>
      </c>
      <c r="E114" s="53">
        <f>+Cálculos!F101</f>
        <v>0</v>
      </c>
      <c r="F114" s="329">
        <f t="shared" si="6"/>
        <v>0</v>
      </c>
      <c r="G114" s="329">
        <f>+Cálculos!U101</f>
        <v>0</v>
      </c>
      <c r="H114" s="330">
        <f t="shared" si="7"/>
        <v>0</v>
      </c>
      <c r="I114" s="53">
        <f t="shared" si="8"/>
        <v>0</v>
      </c>
    </row>
    <row r="115" spans="1:9" ht="9.75">
      <c r="A115" s="328">
        <f>Datos!A131</f>
        <v>78</v>
      </c>
      <c r="B115" s="544">
        <f>Datos!B131</f>
        <v>0</v>
      </c>
      <c r="C115" s="545"/>
      <c r="D115" s="53">
        <f>ROUND(Datos!F131,2)</f>
        <v>0</v>
      </c>
      <c r="E115" s="53">
        <f>+Cálculos!F102</f>
        <v>0</v>
      </c>
      <c r="F115" s="329">
        <f t="shared" si="6"/>
        <v>0</v>
      </c>
      <c r="G115" s="329">
        <f>+Cálculos!U102</f>
        <v>0</v>
      </c>
      <c r="H115" s="330">
        <f t="shared" si="7"/>
        <v>0</v>
      </c>
      <c r="I115" s="53">
        <f t="shared" si="8"/>
        <v>0</v>
      </c>
    </row>
    <row r="116" spans="1:9" ht="9.75">
      <c r="A116" s="328">
        <f>Datos!A132</f>
        <v>79</v>
      </c>
      <c r="B116" s="544">
        <f>Datos!B132</f>
        <v>0</v>
      </c>
      <c r="C116" s="545"/>
      <c r="D116" s="53">
        <f>ROUND(Datos!F132,2)</f>
        <v>0</v>
      </c>
      <c r="E116" s="53">
        <f>+Cálculos!F103</f>
        <v>0</v>
      </c>
      <c r="F116" s="329">
        <f t="shared" si="6"/>
        <v>0</v>
      </c>
      <c r="G116" s="329">
        <f>+Cálculos!U103</f>
        <v>0</v>
      </c>
      <c r="H116" s="330">
        <f t="shared" si="7"/>
        <v>0</v>
      </c>
      <c r="I116" s="53">
        <f t="shared" si="8"/>
        <v>0</v>
      </c>
    </row>
    <row r="117" spans="1:9" ht="9.75">
      <c r="A117" s="328">
        <f>Datos!A133</f>
        <v>80</v>
      </c>
      <c r="B117" s="544">
        <f>Datos!B133</f>
        <v>0</v>
      </c>
      <c r="C117" s="545"/>
      <c r="D117" s="53">
        <f>ROUND(Datos!F133,2)</f>
        <v>0</v>
      </c>
      <c r="E117" s="53">
        <f>+Cálculos!F104</f>
        <v>0</v>
      </c>
      <c r="F117" s="329">
        <f t="shared" si="6"/>
        <v>0</v>
      </c>
      <c r="G117" s="329">
        <f>+Cálculos!U104</f>
        <v>0</v>
      </c>
      <c r="H117" s="330">
        <f t="shared" si="7"/>
        <v>0</v>
      </c>
      <c r="I117" s="53">
        <f t="shared" si="8"/>
        <v>0</v>
      </c>
    </row>
    <row r="118" spans="1:9" ht="9.75">
      <c r="A118" s="328">
        <f>Datos!A134</f>
        <v>81</v>
      </c>
      <c r="B118" s="544">
        <f>Datos!B134</f>
        <v>0</v>
      </c>
      <c r="C118" s="545"/>
      <c r="D118" s="53">
        <f>ROUND(Datos!F134,2)</f>
        <v>0</v>
      </c>
      <c r="E118" s="53">
        <f>+Cálculos!F105</f>
        <v>0</v>
      </c>
      <c r="F118" s="329">
        <f t="shared" si="6"/>
        <v>0</v>
      </c>
      <c r="G118" s="329">
        <f>+Cálculos!U105</f>
        <v>0</v>
      </c>
      <c r="H118" s="330">
        <f t="shared" si="7"/>
        <v>0</v>
      </c>
      <c r="I118" s="53">
        <f t="shared" si="8"/>
        <v>0</v>
      </c>
    </row>
    <row r="119" spans="1:9" ht="9.75">
      <c r="A119" s="328">
        <f>Datos!A135</f>
        <v>82</v>
      </c>
      <c r="B119" s="544">
        <f>Datos!B135</f>
        <v>0</v>
      </c>
      <c r="C119" s="545"/>
      <c r="D119" s="53">
        <f>ROUND(Datos!F135,2)</f>
        <v>0</v>
      </c>
      <c r="E119" s="53">
        <f>+Cálculos!F106</f>
        <v>0</v>
      </c>
      <c r="F119" s="329">
        <f t="shared" si="6"/>
        <v>0</v>
      </c>
      <c r="G119" s="329">
        <f>+Cálculos!U106</f>
        <v>0</v>
      </c>
      <c r="H119" s="330">
        <f t="shared" si="7"/>
        <v>0</v>
      </c>
      <c r="I119" s="53">
        <f t="shared" si="8"/>
        <v>0</v>
      </c>
    </row>
    <row r="120" spans="1:9" ht="9.75">
      <c r="A120" s="328">
        <f>Datos!A136</f>
        <v>83</v>
      </c>
      <c r="B120" s="544">
        <f>Datos!B136</f>
        <v>0</v>
      </c>
      <c r="C120" s="545"/>
      <c r="D120" s="53">
        <f>ROUND(Datos!F136,2)</f>
        <v>0</v>
      </c>
      <c r="E120" s="53">
        <f>+Cálculos!F107</f>
        <v>0</v>
      </c>
      <c r="F120" s="329">
        <f t="shared" si="6"/>
        <v>0</v>
      </c>
      <c r="G120" s="329">
        <f>+Cálculos!U107</f>
        <v>0</v>
      </c>
      <c r="H120" s="330">
        <f t="shared" si="7"/>
        <v>0</v>
      </c>
      <c r="I120" s="53">
        <f t="shared" si="8"/>
        <v>0</v>
      </c>
    </row>
    <row r="121" spans="1:9" ht="9.75">
      <c r="A121" s="328">
        <f>Datos!A137</f>
        <v>84</v>
      </c>
      <c r="B121" s="544">
        <f>Datos!B137</f>
        <v>0</v>
      </c>
      <c r="C121" s="545"/>
      <c r="D121" s="53">
        <f>ROUND(Datos!F137,2)</f>
        <v>0</v>
      </c>
      <c r="E121" s="53">
        <f>+Cálculos!F108</f>
        <v>0</v>
      </c>
      <c r="F121" s="329">
        <f t="shared" si="6"/>
        <v>0</v>
      </c>
      <c r="G121" s="329">
        <f>+Cálculos!U108</f>
        <v>0</v>
      </c>
      <c r="H121" s="330">
        <f t="shared" si="7"/>
        <v>0</v>
      </c>
      <c r="I121" s="53">
        <f t="shared" si="8"/>
        <v>0</v>
      </c>
    </row>
    <row r="122" spans="1:9" ht="9.75">
      <c r="A122" s="328">
        <f>Datos!A138</f>
        <v>85</v>
      </c>
      <c r="B122" s="544">
        <f>Datos!B138</f>
        <v>0</v>
      </c>
      <c r="C122" s="545"/>
      <c r="D122" s="53">
        <f>ROUND(Datos!F138,2)</f>
        <v>0</v>
      </c>
      <c r="E122" s="53">
        <f>+Cálculos!F109</f>
        <v>0</v>
      </c>
      <c r="F122" s="329">
        <f t="shared" si="6"/>
        <v>0</v>
      </c>
      <c r="G122" s="329">
        <f>+Cálculos!U109</f>
        <v>0</v>
      </c>
      <c r="H122" s="330">
        <f t="shared" si="7"/>
        <v>0</v>
      </c>
      <c r="I122" s="53">
        <f t="shared" si="8"/>
        <v>0</v>
      </c>
    </row>
  </sheetData>
  <sheetProtection/>
  <mergeCells count="97">
    <mergeCell ref="B115:C115"/>
    <mergeCell ref="B110:C110"/>
    <mergeCell ref="B121:C121"/>
    <mergeCell ref="B117:C117"/>
    <mergeCell ref="B118:C118"/>
    <mergeCell ref="B119:C119"/>
    <mergeCell ref="B120:C120"/>
    <mergeCell ref="B111:C111"/>
    <mergeCell ref="B112:C112"/>
    <mergeCell ref="B113:C113"/>
    <mergeCell ref="B114:C114"/>
    <mergeCell ref="B101:C101"/>
    <mergeCell ref="B102:C102"/>
    <mergeCell ref="B103:C103"/>
    <mergeCell ref="B104:C104"/>
    <mergeCell ref="B116:C116"/>
    <mergeCell ref="B105:C105"/>
    <mergeCell ref="B106:C106"/>
    <mergeCell ref="B107:C107"/>
    <mergeCell ref="B108:C108"/>
    <mergeCell ref="B109:C109"/>
    <mergeCell ref="B92:C92"/>
    <mergeCell ref="B93:C93"/>
    <mergeCell ref="B122:C122"/>
    <mergeCell ref="B94:C94"/>
    <mergeCell ref="B95:C95"/>
    <mergeCell ref="B96:C96"/>
    <mergeCell ref="B97:C97"/>
    <mergeCell ref="B98:C98"/>
    <mergeCell ref="B99:C99"/>
    <mergeCell ref="B84:C84"/>
    <mergeCell ref="B85:C85"/>
    <mergeCell ref="B100:C100"/>
    <mergeCell ref="B86:C86"/>
    <mergeCell ref="B87:C87"/>
    <mergeCell ref="B88:C88"/>
    <mergeCell ref="B89:C89"/>
    <mergeCell ref="B90:C90"/>
    <mergeCell ref="B91:C91"/>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9:C39"/>
    <mergeCell ref="B40:C40"/>
    <mergeCell ref="B41:C41"/>
    <mergeCell ref="B38:C38"/>
    <mergeCell ref="B7:H9"/>
    <mergeCell ref="B10:H11"/>
    <mergeCell ref="B37:C37"/>
    <mergeCell ref="A1:C1"/>
    <mergeCell ref="A3:B3"/>
    <mergeCell ref="C12:H12"/>
    <mergeCell ref="C13:H13"/>
    <mergeCell ref="C14:H14"/>
    <mergeCell ref="D1:H2"/>
    <mergeCell ref="F3:H3"/>
    <mergeCell ref="F4:H4"/>
    <mergeCell ref="F5:H5"/>
  </mergeCells>
  <printOptions horizontalCentered="1"/>
  <pageMargins left="0.3937007874015748" right="0.3937007874015748" top="0.5905511811023623" bottom="0.5905511811023623" header="0" footer="0.1968503937007874"/>
  <pageSetup horizontalDpi="600" verticalDpi="600" orientation="portrait" scale="96" r:id="rId4"/>
  <headerFooter alignWithMargins="0">
    <oddHeader>&amp;R&amp;P  de &amp;N</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Hoja5">
    <tabColor rgb="FF00B0F0"/>
  </sheetPr>
  <dimension ref="A1:U109"/>
  <sheetViews>
    <sheetView showGridLines="0" showZeros="0" zoomScale="70" zoomScaleNormal="70" zoomScaleSheetLayoutView="85" zoomScalePageLayoutView="0" workbookViewId="0" topLeftCell="A1">
      <selection activeCell="I109" sqref="I109"/>
    </sheetView>
  </sheetViews>
  <sheetFormatPr defaultColWidth="0" defaultRowHeight="11.25"/>
  <cols>
    <col min="1" max="1" width="5.33203125" style="0" customWidth="1"/>
    <col min="2" max="2" width="7.33203125" style="0" customWidth="1"/>
    <col min="3" max="3" width="36.16015625" style="0" customWidth="1"/>
    <col min="4" max="4" width="9.33203125" style="0" customWidth="1"/>
    <col min="5" max="5" width="9.66015625" style="0" customWidth="1"/>
    <col min="6" max="6" width="12.16015625" style="0" customWidth="1"/>
    <col min="7" max="8" width="14" style="0" customWidth="1"/>
    <col min="9" max="9" width="11.33203125" style="0" customWidth="1"/>
    <col min="10" max="10" width="15.16015625" style="0" customWidth="1"/>
    <col min="11" max="11" width="12.16015625" style="0" customWidth="1"/>
    <col min="12" max="12" width="14.5" style="0" customWidth="1"/>
    <col min="13" max="13" width="11.5" style="0" customWidth="1"/>
    <col min="14" max="14" width="12.16015625" style="0" customWidth="1"/>
    <col min="15" max="15" width="10.5" style="0" customWidth="1"/>
    <col min="16" max="16" width="10.66015625" style="0" customWidth="1"/>
    <col min="17" max="17" width="13.66015625" style="0" customWidth="1"/>
    <col min="18" max="18" width="12.66015625" style="0" customWidth="1"/>
    <col min="19" max="19" width="11.33203125" style="0" customWidth="1"/>
    <col min="20" max="20" width="14.66015625" style="0" customWidth="1"/>
    <col min="21" max="21" width="14.33203125" style="0" customWidth="1"/>
    <col min="22" max="24" width="9.16015625" style="0" customWidth="1"/>
    <col min="25" max="165" width="9.16015625" style="0" hidden="1" customWidth="1"/>
    <col min="166" max="16384" width="9.33203125" style="0" hidden="1" customWidth="1"/>
  </cols>
  <sheetData>
    <row r="1" spans="1:21" s="17" customFormat="1" ht="15.75" customHeight="1">
      <c r="A1" s="563" t="s">
        <v>109</v>
      </c>
      <c r="B1" s="564"/>
      <c r="C1" s="564"/>
      <c r="D1" s="353"/>
      <c r="E1" s="353"/>
      <c r="F1" s="353"/>
      <c r="G1" s="353"/>
      <c r="H1" s="354"/>
      <c r="I1" s="357"/>
      <c r="J1" s="349"/>
      <c r="K1" s="563" t="s">
        <v>109</v>
      </c>
      <c r="L1" s="564"/>
      <c r="M1" s="564"/>
      <c r="N1" s="353"/>
      <c r="O1" s="353"/>
      <c r="P1" s="353"/>
      <c r="Q1" s="353"/>
      <c r="R1" s="390"/>
      <c r="S1" s="390"/>
      <c r="T1" s="320"/>
      <c r="U1" s="318"/>
    </row>
    <row r="2" spans="1:21" s="17" customFormat="1" ht="15.75" customHeight="1">
      <c r="A2" s="574" t="str">
        <f>+Datos!D1</f>
        <v>Centro Nacional de Ingeniería de Costos (CEICO)</v>
      </c>
      <c r="B2" s="575"/>
      <c r="C2" s="575"/>
      <c r="D2" s="575"/>
      <c r="E2" s="575"/>
      <c r="F2" s="575"/>
      <c r="G2" s="575"/>
      <c r="H2" s="576"/>
      <c r="I2" s="358"/>
      <c r="J2" s="351"/>
      <c r="K2" s="574" t="str">
        <f>A2</f>
        <v>Centro Nacional de Ingeniería de Costos (CEICO)</v>
      </c>
      <c r="L2" s="575"/>
      <c r="M2" s="575"/>
      <c r="N2" s="575"/>
      <c r="O2" s="575"/>
      <c r="P2" s="575"/>
      <c r="Q2" s="575"/>
      <c r="R2" s="77"/>
      <c r="S2" s="77"/>
      <c r="T2" s="321"/>
      <c r="U2" s="319"/>
    </row>
    <row r="3" spans="1:21" s="17" customFormat="1" ht="14.25" customHeight="1">
      <c r="A3" s="340" t="s">
        <v>123</v>
      </c>
      <c r="B3" s="75"/>
      <c r="C3" s="69"/>
      <c r="F3" s="397" t="s">
        <v>99</v>
      </c>
      <c r="G3" s="592">
        <f>+Datos!G4</f>
        <v>44242</v>
      </c>
      <c r="H3" s="593"/>
      <c r="I3" s="358"/>
      <c r="J3" s="351"/>
      <c r="K3" s="340" t="s">
        <v>123</v>
      </c>
      <c r="L3" s="75"/>
      <c r="P3" s="76" t="s">
        <v>99</v>
      </c>
      <c r="Q3" s="596">
        <f>G3</f>
        <v>44242</v>
      </c>
      <c r="R3" s="596"/>
      <c r="S3" s="400"/>
      <c r="T3" s="321"/>
      <c r="U3" s="254"/>
    </row>
    <row r="4" spans="1:21" s="17" customFormat="1" ht="14.25" customHeight="1">
      <c r="A4" s="565" t="str">
        <f>+Datos!C3</f>
        <v>CMIC-2019</v>
      </c>
      <c r="B4" s="566"/>
      <c r="C4" s="566"/>
      <c r="D4" s="566"/>
      <c r="F4" s="397" t="s">
        <v>149</v>
      </c>
      <c r="G4" s="592">
        <f>+Datos!G5</f>
        <v>44316</v>
      </c>
      <c r="H4" s="593"/>
      <c r="I4" s="358"/>
      <c r="J4" s="351"/>
      <c r="K4" s="567" t="str">
        <f>A4</f>
        <v>CMIC-2019</v>
      </c>
      <c r="L4" s="568"/>
      <c r="M4" s="568"/>
      <c r="N4" s="568"/>
      <c r="P4" s="76" t="s">
        <v>149</v>
      </c>
      <c r="Q4" s="592">
        <f>G4</f>
        <v>44316</v>
      </c>
      <c r="R4" s="592"/>
      <c r="S4" s="593"/>
      <c r="T4" s="322"/>
      <c r="U4" s="220"/>
    </row>
    <row r="5" spans="1:21" s="17" customFormat="1" ht="15.75" customHeight="1">
      <c r="A5" s="577" t="s">
        <v>101</v>
      </c>
      <c r="B5" s="578"/>
      <c r="D5" s="341"/>
      <c r="F5" s="397" t="s">
        <v>150</v>
      </c>
      <c r="G5" s="594">
        <f>G4-G3+1</f>
        <v>75</v>
      </c>
      <c r="H5" s="595"/>
      <c r="I5" s="358"/>
      <c r="J5" s="351"/>
      <c r="K5" s="577" t="s">
        <v>101</v>
      </c>
      <c r="L5" s="578"/>
      <c r="N5" s="341"/>
      <c r="P5" s="76" t="s">
        <v>150</v>
      </c>
      <c r="Q5" s="396">
        <f>Q4-Q3+1</f>
        <v>75</v>
      </c>
      <c r="R5" s="391"/>
      <c r="S5" s="391"/>
      <c r="T5" s="323"/>
      <c r="U5" s="220"/>
    </row>
    <row r="6" spans="1:21" s="17" customFormat="1" ht="14.25" customHeight="1">
      <c r="A6" s="573" t="str">
        <f>+Datos!B7</f>
        <v>Mantenimiento a la Oficina Central de la CMIC.</v>
      </c>
      <c r="B6" s="551"/>
      <c r="C6" s="551"/>
      <c r="D6" s="551"/>
      <c r="E6" s="551"/>
      <c r="F6" s="551"/>
      <c r="G6" s="551"/>
      <c r="H6" s="552"/>
      <c r="I6" s="569" t="str">
        <f>+Datos!H9</f>
        <v>DOCUMENTO</v>
      </c>
      <c r="J6" s="570"/>
      <c r="K6" s="573" t="str">
        <f>+Datos!B7</f>
        <v>Mantenimiento a la Oficina Central de la CMIC.</v>
      </c>
      <c r="L6" s="551"/>
      <c r="M6" s="551"/>
      <c r="N6" s="551"/>
      <c r="O6" s="551"/>
      <c r="P6" s="551"/>
      <c r="Q6" s="551"/>
      <c r="R6" s="551"/>
      <c r="S6" s="372"/>
      <c r="T6" s="569" t="str">
        <f>+Datos!H9</f>
        <v>DOCUMENTO</v>
      </c>
      <c r="U6" s="570"/>
    </row>
    <row r="7" spans="1:21" s="17" customFormat="1" ht="14.25" customHeight="1">
      <c r="A7" s="573"/>
      <c r="B7" s="551"/>
      <c r="C7" s="551"/>
      <c r="D7" s="551"/>
      <c r="E7" s="551"/>
      <c r="F7" s="551"/>
      <c r="G7" s="551"/>
      <c r="H7" s="552"/>
      <c r="I7" s="571" t="str">
        <f>+Datos!H10</f>
        <v>ART. 26 AIII</v>
      </c>
      <c r="J7" s="572"/>
      <c r="K7" s="573"/>
      <c r="L7" s="551"/>
      <c r="M7" s="551"/>
      <c r="N7" s="551"/>
      <c r="O7" s="551"/>
      <c r="P7" s="551"/>
      <c r="Q7" s="551"/>
      <c r="R7" s="551"/>
      <c r="S7" s="372"/>
      <c r="T7" s="571" t="str">
        <f>+Datos!H10</f>
        <v>ART. 26 AIII</v>
      </c>
      <c r="U7" s="572"/>
    </row>
    <row r="8" spans="1:21" s="17" customFormat="1" ht="14.25" customHeight="1">
      <c r="A8" s="573"/>
      <c r="B8" s="551"/>
      <c r="C8" s="551"/>
      <c r="D8" s="551"/>
      <c r="E8" s="551"/>
      <c r="F8" s="551"/>
      <c r="G8" s="551"/>
      <c r="H8" s="552"/>
      <c r="I8" s="335"/>
      <c r="J8" s="336"/>
      <c r="K8" s="573"/>
      <c r="L8" s="551"/>
      <c r="M8" s="551"/>
      <c r="N8" s="551"/>
      <c r="O8" s="551"/>
      <c r="P8" s="551"/>
      <c r="Q8" s="551"/>
      <c r="R8" s="551"/>
      <c r="S8" s="372"/>
      <c r="T8" s="335"/>
      <c r="U8" s="336"/>
    </row>
    <row r="9" spans="1:21" s="17" customFormat="1" ht="12.75" customHeight="1">
      <c r="A9" s="577" t="s">
        <v>102</v>
      </c>
      <c r="B9" s="578"/>
      <c r="C9" s="551" t="str">
        <f>+Datos!B10</f>
        <v>Periférico Sur No. 4839 Col. Parques del Pedregal, Del. Tlalpan, Ciudad de México, CP. 14010</v>
      </c>
      <c r="D9" s="551"/>
      <c r="E9" s="551"/>
      <c r="F9" s="551"/>
      <c r="G9" s="551"/>
      <c r="H9" s="552"/>
      <c r="I9" s="358"/>
      <c r="J9" s="351"/>
      <c r="K9" s="355" t="s">
        <v>102</v>
      </c>
      <c r="L9" s="551" t="str">
        <f>C9</f>
        <v>Periférico Sur No. 4839 Col. Parques del Pedregal, Del. Tlalpan, Ciudad de México, CP. 14010</v>
      </c>
      <c r="M9" s="551"/>
      <c r="N9" s="551"/>
      <c r="O9" s="551"/>
      <c r="P9" s="551"/>
      <c r="Q9" s="551"/>
      <c r="R9" s="551"/>
      <c r="S9" s="372"/>
      <c r="T9" s="398"/>
      <c r="U9" s="399"/>
    </row>
    <row r="10" spans="1:21" s="17" customFormat="1" ht="22.5" customHeight="1">
      <c r="A10" s="356"/>
      <c r="B10" s="233"/>
      <c r="C10" s="553"/>
      <c r="D10" s="553"/>
      <c r="E10" s="553"/>
      <c r="F10" s="553"/>
      <c r="G10" s="553"/>
      <c r="H10" s="554"/>
      <c r="I10" s="359" t="s">
        <v>100</v>
      </c>
      <c r="J10" s="360"/>
      <c r="K10" s="356"/>
      <c r="L10" s="553"/>
      <c r="M10" s="553"/>
      <c r="N10" s="553"/>
      <c r="O10" s="553"/>
      <c r="P10" s="553"/>
      <c r="Q10" s="553"/>
      <c r="R10" s="553"/>
      <c r="S10" s="373"/>
      <c r="T10" s="359" t="s">
        <v>100</v>
      </c>
      <c r="U10" s="360"/>
    </row>
    <row r="11" spans="1:21" s="17" customFormat="1" ht="12.75">
      <c r="A11" s="324" t="s">
        <v>113</v>
      </c>
      <c r="B11" s="325"/>
      <c r="C11" s="325"/>
      <c r="D11" s="325"/>
      <c r="E11" s="325"/>
      <c r="F11" s="325"/>
      <c r="G11" s="326"/>
      <c r="H11" s="327"/>
      <c r="I11" s="327"/>
      <c r="J11" s="349"/>
      <c r="K11" s="324" t="s">
        <v>113</v>
      </c>
      <c r="L11" s="325"/>
      <c r="M11" s="325"/>
      <c r="N11" s="325"/>
      <c r="O11" s="325"/>
      <c r="P11" s="325"/>
      <c r="Q11" s="326"/>
      <c r="R11" s="327"/>
      <c r="S11" s="327"/>
      <c r="T11" s="327"/>
      <c r="U11" s="349"/>
    </row>
    <row r="12" spans="1:21" s="17" customFormat="1" ht="12.75">
      <c r="A12" s="555" t="str">
        <f>+Datos!C12</f>
        <v>Napoleón, S.A. de C.V</v>
      </c>
      <c r="B12" s="556"/>
      <c r="C12" s="556"/>
      <c r="D12" s="556"/>
      <c r="E12" s="556"/>
      <c r="F12" s="556"/>
      <c r="G12" s="556"/>
      <c r="H12" s="556"/>
      <c r="I12" s="556"/>
      <c r="J12" s="557"/>
      <c r="K12" s="555" t="str">
        <f>A12</f>
        <v>Napoleón, S.A. de C.V</v>
      </c>
      <c r="L12" s="556"/>
      <c r="M12" s="556"/>
      <c r="N12" s="556"/>
      <c r="O12" s="556"/>
      <c r="P12" s="556"/>
      <c r="Q12" s="556"/>
      <c r="R12" s="556"/>
      <c r="S12" s="556"/>
      <c r="T12" s="556"/>
      <c r="U12" s="557"/>
    </row>
    <row r="13" spans="1:21" s="17" customFormat="1" ht="12.75">
      <c r="A13" s="350" t="s">
        <v>106</v>
      </c>
      <c r="J13" s="351"/>
      <c r="K13" s="350" t="s">
        <v>106</v>
      </c>
      <c r="U13" s="351"/>
    </row>
    <row r="14" spans="1:21" s="17" customFormat="1" ht="12.75">
      <c r="A14" s="558">
        <f>+Datos!C13</f>
        <v>0</v>
      </c>
      <c r="B14" s="559"/>
      <c r="C14" s="559"/>
      <c r="D14" s="559"/>
      <c r="E14" s="559"/>
      <c r="F14" s="559"/>
      <c r="G14" s="559"/>
      <c r="H14" s="559"/>
      <c r="I14" s="559"/>
      <c r="J14" s="560"/>
      <c r="K14" s="558">
        <f>A14</f>
        <v>0</v>
      </c>
      <c r="L14" s="559"/>
      <c r="M14" s="559"/>
      <c r="N14" s="559"/>
      <c r="O14" s="559"/>
      <c r="P14" s="559"/>
      <c r="Q14" s="559"/>
      <c r="R14" s="559"/>
      <c r="S14" s="559"/>
      <c r="T14" s="559"/>
      <c r="U14" s="560"/>
    </row>
    <row r="15" spans="1:21" s="17" customFormat="1" ht="12.75">
      <c r="A15" s="350" t="s">
        <v>107</v>
      </c>
      <c r="B15" s="337"/>
      <c r="C15" s="337"/>
      <c r="D15" s="337"/>
      <c r="E15" s="337"/>
      <c r="F15" s="337"/>
      <c r="G15" s="338"/>
      <c r="H15" s="339"/>
      <c r="I15" s="337"/>
      <c r="J15" s="352"/>
      <c r="K15" s="350" t="s">
        <v>107</v>
      </c>
      <c r="L15" s="337"/>
      <c r="M15" s="337"/>
      <c r="N15" s="337"/>
      <c r="O15" s="337"/>
      <c r="P15" s="337"/>
      <c r="Q15" s="338"/>
      <c r="R15" s="339"/>
      <c r="S15" s="339"/>
      <c r="T15" s="337"/>
      <c r="U15" s="352"/>
    </row>
    <row r="16" spans="1:21" s="17" customFormat="1" ht="12.75">
      <c r="A16" s="597">
        <f>+Datos!C14</f>
        <v>0</v>
      </c>
      <c r="B16" s="598"/>
      <c r="C16" s="598"/>
      <c r="D16" s="598"/>
      <c r="E16" s="598"/>
      <c r="F16" s="598"/>
      <c r="G16" s="598"/>
      <c r="H16" s="598"/>
      <c r="I16" s="598"/>
      <c r="J16" s="599"/>
      <c r="K16" s="597">
        <f>A16</f>
        <v>0</v>
      </c>
      <c r="L16" s="598"/>
      <c r="M16" s="598"/>
      <c r="N16" s="598"/>
      <c r="O16" s="598"/>
      <c r="P16" s="598"/>
      <c r="Q16" s="598"/>
      <c r="R16" s="598"/>
      <c r="S16" s="598"/>
      <c r="T16" s="598"/>
      <c r="U16" s="599"/>
    </row>
    <row r="17" spans="6:21" s="17" customFormat="1" ht="3.75" customHeight="1">
      <c r="F17" s="61"/>
      <c r="G17" s="61"/>
      <c r="H17" s="4"/>
      <c r="I17" s="4"/>
      <c r="J17" s="4"/>
      <c r="K17" s="4"/>
      <c r="L17" s="4"/>
      <c r="M17" s="4"/>
      <c r="N17" s="4"/>
      <c r="O17" s="4"/>
      <c r="P17" s="4"/>
      <c r="Q17" s="4"/>
      <c r="R17" s="4"/>
      <c r="S17" s="4"/>
      <c r="T17" s="4"/>
      <c r="U17" s="4"/>
    </row>
    <row r="18" spans="1:21" s="18" customFormat="1" ht="3.75" customHeight="1">
      <c r="A18" s="56"/>
      <c r="B18" s="56"/>
      <c r="C18" s="56"/>
      <c r="J18" s="549"/>
      <c r="K18" s="549"/>
      <c r="L18" s="549"/>
      <c r="M18" s="549"/>
      <c r="N18" s="549"/>
      <c r="O18" s="57"/>
      <c r="P18" s="55"/>
      <c r="Q18" s="55"/>
      <c r="R18" s="55"/>
      <c r="S18" s="55"/>
      <c r="T18" s="55"/>
      <c r="U18" s="55"/>
    </row>
    <row r="19" spans="1:21" s="18" customFormat="1" ht="18" customHeight="1">
      <c r="A19" s="550" t="s">
        <v>183</v>
      </c>
      <c r="B19" s="550"/>
      <c r="C19" s="550"/>
      <c r="D19" s="585">
        <f>Datos!D30</f>
        <v>89.62</v>
      </c>
      <c r="E19" s="585"/>
      <c r="F19" s="546" t="s">
        <v>27</v>
      </c>
      <c r="G19" s="582" t="s">
        <v>187</v>
      </c>
      <c r="H19" s="401" t="str">
        <f>Datos!D32&amp;" Veces la UMA"</f>
        <v>25 Veces la UMA</v>
      </c>
      <c r="I19" s="305"/>
      <c r="J19" s="342">
        <f>+$D19*Datos!$D$32</f>
        <v>2240.5</v>
      </c>
      <c r="K19" s="347"/>
      <c r="L19" s="344" t="str">
        <f>Datos!H32&amp;" Veces la UMA"</f>
        <v>25 Veces la UMA</v>
      </c>
      <c r="M19" s="305"/>
      <c r="N19" s="306"/>
      <c r="O19" s="263">
        <f>+$D19*Datos!$D$32</f>
        <v>2240.5</v>
      </c>
      <c r="P19" s="344" t="str">
        <f>Datos!H32&amp;" Veces la UMA"</f>
        <v>25 Veces la UMA</v>
      </c>
      <c r="Q19" s="311"/>
      <c r="R19" s="263">
        <f>+IF(Datos!H31="","",(Datos!H31*Datos!D30))</f>
        <v>2240.5</v>
      </c>
      <c r="S19" s="546" t="s">
        <v>229</v>
      </c>
      <c r="T19" s="582" t="s">
        <v>30</v>
      </c>
      <c r="U19" s="546" t="s">
        <v>147</v>
      </c>
    </row>
    <row r="20" spans="1:21" s="18" customFormat="1" ht="18" customHeight="1">
      <c r="A20" s="588" t="s">
        <v>184</v>
      </c>
      <c r="B20" s="588"/>
      <c r="C20" s="588"/>
      <c r="D20" s="585">
        <f>+D$19*3</f>
        <v>268.86</v>
      </c>
      <c r="E20" s="585"/>
      <c r="F20" s="583"/>
      <c r="G20" s="561"/>
      <c r="H20" s="308" t="s">
        <v>75</v>
      </c>
      <c r="I20" s="309"/>
      <c r="J20" s="309"/>
      <c r="K20" s="348"/>
      <c r="L20" s="309" t="s">
        <v>75</v>
      </c>
      <c r="M20" s="307"/>
      <c r="N20" s="307"/>
      <c r="O20" s="310"/>
      <c r="P20" s="546" t="s">
        <v>2</v>
      </c>
      <c r="Q20" s="546" t="s">
        <v>29</v>
      </c>
      <c r="R20" s="546" t="s">
        <v>0</v>
      </c>
      <c r="S20" s="547"/>
      <c r="T20" s="582"/>
      <c r="U20" s="583"/>
    </row>
    <row r="21" spans="1:21" ht="43.5" customHeight="1">
      <c r="A21" s="543" t="s">
        <v>146</v>
      </c>
      <c r="B21" s="589"/>
      <c r="C21" s="589"/>
      <c r="D21" s="584">
        <f>+Datos!D29</f>
        <v>44230</v>
      </c>
      <c r="E21" s="584"/>
      <c r="F21" s="583"/>
      <c r="G21" s="561"/>
      <c r="H21" s="302" t="s">
        <v>80</v>
      </c>
      <c r="I21" s="302" t="s">
        <v>5</v>
      </c>
      <c r="J21" s="343" t="s">
        <v>28</v>
      </c>
      <c r="K21" s="6"/>
      <c r="L21" s="345" t="s">
        <v>1</v>
      </c>
      <c r="M21" s="302" t="s">
        <v>3</v>
      </c>
      <c r="N21" s="302" t="s">
        <v>4</v>
      </c>
      <c r="O21" s="302" t="s">
        <v>62</v>
      </c>
      <c r="P21" s="562"/>
      <c r="Q21" s="562"/>
      <c r="R21" s="583"/>
      <c r="S21" s="547"/>
      <c r="T21" s="582"/>
      <c r="U21" s="583"/>
    </row>
    <row r="22" spans="1:21" ht="41.25" customHeight="1">
      <c r="A22" s="582" t="s">
        <v>185</v>
      </c>
      <c r="B22" s="582"/>
      <c r="C22" s="582"/>
      <c r="D22" s="585">
        <f>D19</f>
        <v>89.62</v>
      </c>
      <c r="E22" s="585"/>
      <c r="F22" s="586" t="s">
        <v>93</v>
      </c>
      <c r="G22" s="561"/>
      <c r="H22" s="303" t="s">
        <v>76</v>
      </c>
      <c r="I22" s="303" t="s">
        <v>77</v>
      </c>
      <c r="J22" s="303" t="s">
        <v>60</v>
      </c>
      <c r="K22" s="346" t="s">
        <v>129</v>
      </c>
      <c r="L22" s="303" t="s">
        <v>78</v>
      </c>
      <c r="M22" s="303" t="s">
        <v>58</v>
      </c>
      <c r="N22" s="303" t="s">
        <v>59</v>
      </c>
      <c r="O22" s="303" t="s">
        <v>82</v>
      </c>
      <c r="P22" s="303" t="s">
        <v>57</v>
      </c>
      <c r="Q22" s="303" t="s">
        <v>81</v>
      </c>
      <c r="R22" s="304" t="s">
        <v>148</v>
      </c>
      <c r="S22" s="303" t="s">
        <v>230</v>
      </c>
      <c r="T22" s="582"/>
      <c r="U22" s="303" t="s">
        <v>61</v>
      </c>
    </row>
    <row r="23" spans="1:21" s="18" customFormat="1" ht="12.75" customHeight="1">
      <c r="A23" s="550" t="s">
        <v>56</v>
      </c>
      <c r="B23" s="550" t="s">
        <v>151</v>
      </c>
      <c r="C23" s="561"/>
      <c r="D23" s="264" t="s">
        <v>31</v>
      </c>
      <c r="E23" s="264" t="s">
        <v>24</v>
      </c>
      <c r="F23" s="587"/>
      <c r="G23" s="561"/>
      <c r="H23" s="265">
        <f>+IF(Datos!H30&lt;&gt;0,(Datos!H30),"")</f>
        <v>0.011</v>
      </c>
      <c r="I23" s="265">
        <f>+IF(Datos!H29&lt;&gt;0,(Datos!H29),"")</f>
        <v>0.204</v>
      </c>
      <c r="J23" s="266">
        <v>0.0105</v>
      </c>
      <c r="K23" s="550" t="s">
        <v>56</v>
      </c>
      <c r="L23" s="266">
        <v>0.007</v>
      </c>
      <c r="M23" s="267">
        <f>+Datos!D31/100</f>
        <v>0.0758875</v>
      </c>
      <c r="N23" s="268">
        <v>0.01</v>
      </c>
      <c r="O23" s="268">
        <v>0.02</v>
      </c>
      <c r="P23" s="266">
        <v>0.0175</v>
      </c>
      <c r="Q23" s="266">
        <v>0.0315</v>
      </c>
      <c r="R23" s="268">
        <v>0.05</v>
      </c>
      <c r="S23" s="548">
        <f>Datos!$H$28</f>
        <v>0.02</v>
      </c>
      <c r="T23" s="550" t="s">
        <v>32</v>
      </c>
      <c r="U23" s="548" t="s">
        <v>33</v>
      </c>
    </row>
    <row r="24" spans="1:21" s="18" customFormat="1" ht="12.75" customHeight="1">
      <c r="A24" s="561"/>
      <c r="B24" s="561"/>
      <c r="C24" s="561"/>
      <c r="D24" s="550" t="s">
        <v>186</v>
      </c>
      <c r="E24" s="561"/>
      <c r="F24" s="561"/>
      <c r="G24" s="561"/>
      <c r="H24" s="269" t="s">
        <v>94</v>
      </c>
      <c r="I24" s="265">
        <f>+IF(Datos!H29&lt;&gt;0,(Datos!H29),"")</f>
        <v>0.204</v>
      </c>
      <c r="J24" s="266">
        <v>0.01425</v>
      </c>
      <c r="K24" s="561"/>
      <c r="L24" s="266">
        <v>0.0095</v>
      </c>
      <c r="M24" s="267">
        <f>+Datos!D31/100</f>
        <v>0.0758875</v>
      </c>
      <c r="N24" s="268">
        <v>0.01</v>
      </c>
      <c r="O24" s="268">
        <v>0.02</v>
      </c>
      <c r="P24" s="266">
        <v>0.02375</v>
      </c>
      <c r="Q24" s="266">
        <v>0.04275</v>
      </c>
      <c r="R24" s="268">
        <v>0.05</v>
      </c>
      <c r="S24" s="548"/>
      <c r="T24" s="550"/>
      <c r="U24" s="548"/>
    </row>
    <row r="25" spans="1:21" ht="12.75" customHeight="1">
      <c r="A25" s="317">
        <f>+Datos!A54</f>
        <v>1</v>
      </c>
      <c r="B25" s="590" t="str">
        <f>+Datos!B54</f>
        <v>Oficial albañil</v>
      </c>
      <c r="C25" s="591"/>
      <c r="D25" s="259">
        <f>ROUND(Datos!F54,2)</f>
        <v>400</v>
      </c>
      <c r="E25" s="260">
        <f>IF(+D25&lt;&gt;0,Resúmen!$I$34,0)</f>
        <v>1.04521</v>
      </c>
      <c r="F25" s="259">
        <f aca="true" t="shared" si="0" ref="F25:F38">ROUND(D25*E25,2)</f>
        <v>418.08</v>
      </c>
      <c r="G25" s="259">
        <f aca="true" t="shared" si="1" ref="G25:G56">+IF(F25&gt;D$20,F25-D$20,"")</f>
        <v>149.21999999999997</v>
      </c>
      <c r="H25" s="261">
        <f aca="true" t="shared" si="2" ref="H25:H56">(IF($H$23="","",IF(AND(F25&gt;$D$20,F25&lt;$O$19),(F25-$D$20)*$H$23,IF(F25&gt;=$O$19,$H$23*((MIN(F25,$O$19))-$D$20),""))))</f>
        <v>1.6414199999999997</v>
      </c>
      <c r="I25" s="259">
        <f aca="true" t="shared" si="3" ref="I25:I56">IF(I$23="","",IF(F25&gt;0,I$23*D$19,0))</f>
        <v>18.28248</v>
      </c>
      <c r="J25" s="259">
        <f aca="true" t="shared" si="4" ref="J25:J56">IF(D25=$D$22,$J$24*F25,$J$23*MIN(F25,O$19))</f>
        <v>4.38984</v>
      </c>
      <c r="K25" s="317">
        <f>+Datos!A54</f>
        <v>1</v>
      </c>
      <c r="L25" s="259">
        <f aca="true" t="shared" si="5" ref="L25:L56">IF(D25=$D$22,$L$24*F25,$L$23*MIN(F25,O$19))</f>
        <v>2.92656</v>
      </c>
      <c r="M25" s="259">
        <f aca="true" t="shared" si="6" ref="M25:M56">$M$23*MIN(F25,O$19)</f>
        <v>31.727045999999998</v>
      </c>
      <c r="N25" s="259">
        <f aca="true" t="shared" si="7" ref="N25:N56">$N$23*MIN(F25,O$19)</f>
        <v>4.1808</v>
      </c>
      <c r="O25" s="259">
        <f aca="true" t="shared" si="8" ref="O25:O56">$O$23*MIN(F25,O$19)</f>
        <v>8.3616</v>
      </c>
      <c r="P25" s="259">
        <f aca="true" t="shared" si="9" ref="P25:P56">IF(D25=$D$22,$P$24*F25,MIN(F25,R$19)*P$23)</f>
        <v>7.316400000000001</v>
      </c>
      <c r="Q25" s="259">
        <f aca="true" t="shared" si="10" ref="Q25:Q56">IF(D25=$D$22,$Q$24*F25,MIN(F25,R$19)*Q$23)</f>
        <v>13.16952</v>
      </c>
      <c r="R25" s="259">
        <f aca="true" t="shared" si="11" ref="R25:R56">$R$23*MIN(F25,R$19)</f>
        <v>20.904</v>
      </c>
      <c r="S25" s="259">
        <f>($S$23*F25)</f>
        <v>8.3616</v>
      </c>
      <c r="T25" s="262">
        <f>SUM(L25:S25,H25:J25)</f>
        <v>121.26126599999999</v>
      </c>
      <c r="U25" s="316">
        <f aca="true" t="shared" si="12" ref="U25:U88">IF(D25&lt;&gt;0,ROUND(T25/F25,5),0)</f>
        <v>0.29004</v>
      </c>
    </row>
    <row r="26" spans="1:21" ht="12.75" customHeight="1">
      <c r="A26" s="317">
        <f>+Datos!A55</f>
        <v>2</v>
      </c>
      <c r="B26" s="579" t="str">
        <f>+Datos!B55</f>
        <v>Cabo de oficios</v>
      </c>
      <c r="C26" s="580"/>
      <c r="D26" s="256">
        <f>ROUND(Datos!F55,2)</f>
        <v>500</v>
      </c>
      <c r="E26" s="257">
        <f>IF(+D26&lt;&gt;0,Resúmen!$I$34,0)</f>
        <v>1.04521</v>
      </c>
      <c r="F26" s="256">
        <f t="shared" si="0"/>
        <v>522.61</v>
      </c>
      <c r="G26" s="256">
        <f t="shared" si="1"/>
        <v>253.75</v>
      </c>
      <c r="H26" s="258">
        <f t="shared" si="2"/>
        <v>2.79125</v>
      </c>
      <c r="I26" s="256">
        <f t="shared" si="3"/>
        <v>18.28248</v>
      </c>
      <c r="J26" s="256">
        <f t="shared" si="4"/>
        <v>5.487405000000001</v>
      </c>
      <c r="K26" s="317">
        <f>+Datos!A55</f>
        <v>2</v>
      </c>
      <c r="L26" s="256">
        <f t="shared" si="5"/>
        <v>3.6582700000000004</v>
      </c>
      <c r="M26" s="256">
        <f t="shared" si="6"/>
        <v>39.659566375</v>
      </c>
      <c r="N26" s="256">
        <f t="shared" si="7"/>
        <v>5.226100000000001</v>
      </c>
      <c r="O26" s="256">
        <f t="shared" si="8"/>
        <v>10.452200000000001</v>
      </c>
      <c r="P26" s="256">
        <f t="shared" si="9"/>
        <v>9.145675</v>
      </c>
      <c r="Q26" s="256">
        <f t="shared" si="10"/>
        <v>16.462215</v>
      </c>
      <c r="R26" s="256">
        <f t="shared" si="11"/>
        <v>26.1305</v>
      </c>
      <c r="S26" s="259">
        <f aca="true" t="shared" si="13" ref="S26:S89">($S$23*F26)</f>
        <v>10.452200000000001</v>
      </c>
      <c r="T26" s="262">
        <f aca="true" t="shared" si="14" ref="T26:T89">SUM(L26:S26,H26:J26)</f>
        <v>147.747861375</v>
      </c>
      <c r="U26" s="316">
        <f t="shared" si="12"/>
        <v>0.28271</v>
      </c>
    </row>
    <row r="27" spans="1:21" ht="12.75" customHeight="1">
      <c r="A27" s="317">
        <f>+Datos!A56</f>
        <v>3</v>
      </c>
      <c r="B27" s="579" t="str">
        <f>+Datos!B56</f>
        <v>Ayudante</v>
      </c>
      <c r="C27" s="580"/>
      <c r="D27" s="256">
        <f>ROUND(Datos!F56,2)</f>
        <v>257.14</v>
      </c>
      <c r="E27" s="257">
        <f>IF(+D27&lt;&gt;0,Resúmen!$I$34,0)</f>
        <v>1.04521</v>
      </c>
      <c r="F27" s="256">
        <f t="shared" si="0"/>
        <v>268.77</v>
      </c>
      <c r="G27" s="256">
        <f t="shared" si="1"/>
      </c>
      <c r="H27" s="258">
        <f t="shared" si="2"/>
      </c>
      <c r="I27" s="256">
        <f t="shared" si="3"/>
        <v>18.28248</v>
      </c>
      <c r="J27" s="256">
        <f t="shared" si="4"/>
        <v>2.822085</v>
      </c>
      <c r="K27" s="317">
        <f>+Datos!A56</f>
        <v>3</v>
      </c>
      <c r="L27" s="256">
        <f t="shared" si="5"/>
        <v>1.88139</v>
      </c>
      <c r="M27" s="256">
        <f t="shared" si="6"/>
        <v>20.396283375</v>
      </c>
      <c r="N27" s="256">
        <f t="shared" si="7"/>
        <v>2.6877</v>
      </c>
      <c r="O27" s="256">
        <f t="shared" si="8"/>
        <v>5.3754</v>
      </c>
      <c r="P27" s="256">
        <f t="shared" si="9"/>
        <v>4.703475</v>
      </c>
      <c r="Q27" s="256">
        <f t="shared" si="10"/>
        <v>8.466255</v>
      </c>
      <c r="R27" s="256">
        <f t="shared" si="11"/>
        <v>13.4385</v>
      </c>
      <c r="S27" s="259">
        <f t="shared" si="13"/>
        <v>5.3754</v>
      </c>
      <c r="T27" s="262">
        <f t="shared" si="14"/>
        <v>83.428968375</v>
      </c>
      <c r="U27" s="316">
        <f t="shared" si="12"/>
        <v>0.31041</v>
      </c>
    </row>
    <row r="28" spans="1:21" ht="12.75" customHeight="1">
      <c r="A28" s="317">
        <f>+Datos!A57</f>
        <v>4</v>
      </c>
      <c r="B28" s="579" t="str">
        <f>+Datos!B57</f>
        <v>Carpintero de obra negra</v>
      </c>
      <c r="C28" s="580"/>
      <c r="D28" s="256">
        <f>ROUND(Datos!F57,2)</f>
        <v>400</v>
      </c>
      <c r="E28" s="257">
        <f>IF(+D28&lt;&gt;0,Resúmen!$I$34,0)</f>
        <v>1.04521</v>
      </c>
      <c r="F28" s="256">
        <f t="shared" si="0"/>
        <v>418.08</v>
      </c>
      <c r="G28" s="256">
        <f t="shared" si="1"/>
        <v>149.21999999999997</v>
      </c>
      <c r="H28" s="258">
        <f t="shared" si="2"/>
        <v>1.6414199999999997</v>
      </c>
      <c r="I28" s="256">
        <f t="shared" si="3"/>
        <v>18.28248</v>
      </c>
      <c r="J28" s="256">
        <f t="shared" si="4"/>
        <v>4.38984</v>
      </c>
      <c r="K28" s="317">
        <f>+Datos!A57</f>
        <v>4</v>
      </c>
      <c r="L28" s="256">
        <f t="shared" si="5"/>
        <v>2.92656</v>
      </c>
      <c r="M28" s="256">
        <f t="shared" si="6"/>
        <v>31.727045999999998</v>
      </c>
      <c r="N28" s="256">
        <f t="shared" si="7"/>
        <v>4.1808</v>
      </c>
      <c r="O28" s="256">
        <f t="shared" si="8"/>
        <v>8.3616</v>
      </c>
      <c r="P28" s="256">
        <f t="shared" si="9"/>
        <v>7.316400000000001</v>
      </c>
      <c r="Q28" s="256">
        <f t="shared" si="10"/>
        <v>13.16952</v>
      </c>
      <c r="R28" s="256">
        <f t="shared" si="11"/>
        <v>20.904</v>
      </c>
      <c r="S28" s="259">
        <f t="shared" si="13"/>
        <v>8.3616</v>
      </c>
      <c r="T28" s="262">
        <f t="shared" si="14"/>
        <v>121.26126599999999</v>
      </c>
      <c r="U28" s="316">
        <f t="shared" si="12"/>
        <v>0.29004</v>
      </c>
    </row>
    <row r="29" spans="1:21" ht="12.75" customHeight="1">
      <c r="A29" s="317">
        <f>+Datos!A58</f>
        <v>5</v>
      </c>
      <c r="B29" s="579" t="str">
        <f>+Datos!B58</f>
        <v>Ayudante de carpintero</v>
      </c>
      <c r="C29" s="580"/>
      <c r="D29" s="256">
        <f>ROUND(Datos!F58,2)</f>
        <v>257.14</v>
      </c>
      <c r="E29" s="257">
        <f>IF(+D29&lt;&gt;0,Resúmen!$I$34,0)</f>
        <v>1.04521</v>
      </c>
      <c r="F29" s="256">
        <f t="shared" si="0"/>
        <v>268.77</v>
      </c>
      <c r="G29" s="256">
        <f t="shared" si="1"/>
      </c>
      <c r="H29" s="258">
        <f t="shared" si="2"/>
      </c>
      <c r="I29" s="256">
        <f t="shared" si="3"/>
        <v>18.28248</v>
      </c>
      <c r="J29" s="256">
        <f t="shared" si="4"/>
        <v>2.822085</v>
      </c>
      <c r="K29" s="317">
        <f>+Datos!A58</f>
        <v>5</v>
      </c>
      <c r="L29" s="256">
        <f t="shared" si="5"/>
        <v>1.88139</v>
      </c>
      <c r="M29" s="256">
        <f t="shared" si="6"/>
        <v>20.396283375</v>
      </c>
      <c r="N29" s="256">
        <f t="shared" si="7"/>
        <v>2.6877</v>
      </c>
      <c r="O29" s="256">
        <f t="shared" si="8"/>
        <v>5.3754</v>
      </c>
      <c r="P29" s="256">
        <f t="shared" si="9"/>
        <v>4.703475</v>
      </c>
      <c r="Q29" s="256">
        <f t="shared" si="10"/>
        <v>8.466255</v>
      </c>
      <c r="R29" s="256">
        <f t="shared" si="11"/>
        <v>13.4385</v>
      </c>
      <c r="S29" s="259">
        <f t="shared" si="13"/>
        <v>5.3754</v>
      </c>
      <c r="T29" s="262">
        <f t="shared" si="14"/>
        <v>83.428968375</v>
      </c>
      <c r="U29" s="316">
        <f t="shared" si="12"/>
        <v>0.31041</v>
      </c>
    </row>
    <row r="30" spans="1:21" s="16" customFormat="1" ht="12.75" customHeight="1">
      <c r="A30" s="317">
        <f>+Datos!A59</f>
        <v>6</v>
      </c>
      <c r="B30" s="579" t="str">
        <f>+Datos!B59</f>
        <v>Fierrero de obra negra</v>
      </c>
      <c r="C30" s="580"/>
      <c r="D30" s="256">
        <f>ROUND(Datos!F59,2)</f>
        <v>400</v>
      </c>
      <c r="E30" s="257">
        <f>IF(+D30&lt;&gt;0,Resúmen!$I$34,0)</f>
        <v>1.04521</v>
      </c>
      <c r="F30" s="256">
        <f t="shared" si="0"/>
        <v>418.08</v>
      </c>
      <c r="G30" s="256">
        <f t="shared" si="1"/>
        <v>149.21999999999997</v>
      </c>
      <c r="H30" s="258">
        <f t="shared" si="2"/>
        <v>1.6414199999999997</v>
      </c>
      <c r="I30" s="256">
        <f t="shared" si="3"/>
        <v>18.28248</v>
      </c>
      <c r="J30" s="256">
        <f t="shared" si="4"/>
        <v>4.38984</v>
      </c>
      <c r="K30" s="317">
        <f>+Datos!A59</f>
        <v>6</v>
      </c>
      <c r="L30" s="256">
        <f t="shared" si="5"/>
        <v>2.92656</v>
      </c>
      <c r="M30" s="256">
        <f t="shared" si="6"/>
        <v>31.727045999999998</v>
      </c>
      <c r="N30" s="256">
        <f t="shared" si="7"/>
        <v>4.1808</v>
      </c>
      <c r="O30" s="256">
        <f t="shared" si="8"/>
        <v>8.3616</v>
      </c>
      <c r="P30" s="256">
        <f t="shared" si="9"/>
        <v>7.316400000000001</v>
      </c>
      <c r="Q30" s="256">
        <f t="shared" si="10"/>
        <v>13.16952</v>
      </c>
      <c r="R30" s="256">
        <f t="shared" si="11"/>
        <v>20.904</v>
      </c>
      <c r="S30" s="259">
        <f t="shared" si="13"/>
        <v>8.3616</v>
      </c>
      <c r="T30" s="262">
        <f t="shared" si="14"/>
        <v>121.26126599999999</v>
      </c>
      <c r="U30" s="316">
        <f t="shared" si="12"/>
        <v>0.29004</v>
      </c>
    </row>
    <row r="31" spans="1:21" ht="12.75" customHeight="1">
      <c r="A31" s="317">
        <f>+Datos!A60</f>
        <v>7</v>
      </c>
      <c r="B31" s="579" t="str">
        <f>+Datos!B60</f>
        <v>Ayudante de fierrero</v>
      </c>
      <c r="C31" s="580"/>
      <c r="D31" s="256">
        <f>ROUND(Datos!F60,2)</f>
        <v>257.14</v>
      </c>
      <c r="E31" s="257">
        <f>IF(+D31&lt;&gt;0,Resúmen!$I$34,0)</f>
        <v>1.04521</v>
      </c>
      <c r="F31" s="256">
        <f t="shared" si="0"/>
        <v>268.77</v>
      </c>
      <c r="G31" s="256">
        <f t="shared" si="1"/>
      </c>
      <c r="H31" s="258">
        <f t="shared" si="2"/>
      </c>
      <c r="I31" s="256">
        <f t="shared" si="3"/>
        <v>18.28248</v>
      </c>
      <c r="J31" s="256">
        <f t="shared" si="4"/>
        <v>2.822085</v>
      </c>
      <c r="K31" s="317">
        <f>+Datos!A60</f>
        <v>7</v>
      </c>
      <c r="L31" s="256">
        <f t="shared" si="5"/>
        <v>1.88139</v>
      </c>
      <c r="M31" s="256">
        <f t="shared" si="6"/>
        <v>20.396283375</v>
      </c>
      <c r="N31" s="256">
        <f t="shared" si="7"/>
        <v>2.6877</v>
      </c>
      <c r="O31" s="256">
        <f t="shared" si="8"/>
        <v>5.3754</v>
      </c>
      <c r="P31" s="256">
        <f t="shared" si="9"/>
        <v>4.703475</v>
      </c>
      <c r="Q31" s="256">
        <f t="shared" si="10"/>
        <v>8.466255</v>
      </c>
      <c r="R31" s="256">
        <f t="shared" si="11"/>
        <v>13.4385</v>
      </c>
      <c r="S31" s="259">
        <f t="shared" si="13"/>
        <v>5.3754</v>
      </c>
      <c r="T31" s="262">
        <f t="shared" si="14"/>
        <v>83.428968375</v>
      </c>
      <c r="U31" s="316">
        <f t="shared" si="12"/>
        <v>0.31041</v>
      </c>
    </row>
    <row r="32" spans="1:21" ht="12.75" customHeight="1">
      <c r="A32" s="317">
        <f>+Datos!A61</f>
        <v>8</v>
      </c>
      <c r="B32" s="579" t="str">
        <f>+Datos!B61</f>
        <v>Plomero</v>
      </c>
      <c r="C32" s="580"/>
      <c r="D32" s="256">
        <f>ROUND(Datos!F61,2)</f>
        <v>400</v>
      </c>
      <c r="E32" s="257">
        <f>IF(+D32&lt;&gt;0,Resúmen!$I$34,0)</f>
        <v>1.04521</v>
      </c>
      <c r="F32" s="256">
        <f t="shared" si="0"/>
        <v>418.08</v>
      </c>
      <c r="G32" s="256">
        <f t="shared" si="1"/>
        <v>149.21999999999997</v>
      </c>
      <c r="H32" s="258">
        <f t="shared" si="2"/>
        <v>1.6414199999999997</v>
      </c>
      <c r="I32" s="256">
        <f t="shared" si="3"/>
        <v>18.28248</v>
      </c>
      <c r="J32" s="256">
        <f t="shared" si="4"/>
        <v>4.38984</v>
      </c>
      <c r="K32" s="317">
        <f>+Datos!A61</f>
        <v>8</v>
      </c>
      <c r="L32" s="256">
        <f t="shared" si="5"/>
        <v>2.92656</v>
      </c>
      <c r="M32" s="256">
        <f t="shared" si="6"/>
        <v>31.727045999999998</v>
      </c>
      <c r="N32" s="256">
        <f t="shared" si="7"/>
        <v>4.1808</v>
      </c>
      <c r="O32" s="256">
        <f t="shared" si="8"/>
        <v>8.3616</v>
      </c>
      <c r="P32" s="256">
        <f t="shared" si="9"/>
        <v>7.316400000000001</v>
      </c>
      <c r="Q32" s="256">
        <f t="shared" si="10"/>
        <v>13.16952</v>
      </c>
      <c r="R32" s="256">
        <f t="shared" si="11"/>
        <v>20.904</v>
      </c>
      <c r="S32" s="259">
        <f t="shared" si="13"/>
        <v>8.3616</v>
      </c>
      <c r="T32" s="262">
        <f t="shared" si="14"/>
        <v>121.26126599999999</v>
      </c>
      <c r="U32" s="316">
        <f t="shared" si="12"/>
        <v>0.29004</v>
      </c>
    </row>
    <row r="33" spans="1:21" ht="12.75" customHeight="1">
      <c r="A33" s="317">
        <f>+Datos!A62</f>
        <v>9</v>
      </c>
      <c r="B33" s="579" t="str">
        <f>+Datos!B62</f>
        <v>Ayudante de plomero</v>
      </c>
      <c r="C33" s="580"/>
      <c r="D33" s="256">
        <f>ROUND(Datos!F62,2)</f>
        <v>257.14</v>
      </c>
      <c r="E33" s="257">
        <f>IF(+D33&lt;&gt;0,Resúmen!$I$34,0)</f>
        <v>1.04521</v>
      </c>
      <c r="F33" s="256">
        <f t="shared" si="0"/>
        <v>268.77</v>
      </c>
      <c r="G33" s="256">
        <f t="shared" si="1"/>
      </c>
      <c r="H33" s="258">
        <f t="shared" si="2"/>
      </c>
      <c r="I33" s="256">
        <f t="shared" si="3"/>
        <v>18.28248</v>
      </c>
      <c r="J33" s="256">
        <f t="shared" si="4"/>
        <v>2.822085</v>
      </c>
      <c r="K33" s="317">
        <f>+Datos!A62</f>
        <v>9</v>
      </c>
      <c r="L33" s="256">
        <f t="shared" si="5"/>
        <v>1.88139</v>
      </c>
      <c r="M33" s="256">
        <f t="shared" si="6"/>
        <v>20.396283375</v>
      </c>
      <c r="N33" s="256">
        <f t="shared" si="7"/>
        <v>2.6877</v>
      </c>
      <c r="O33" s="256">
        <f t="shared" si="8"/>
        <v>5.3754</v>
      </c>
      <c r="P33" s="256">
        <f t="shared" si="9"/>
        <v>4.703475</v>
      </c>
      <c r="Q33" s="256">
        <f t="shared" si="10"/>
        <v>8.466255</v>
      </c>
      <c r="R33" s="256">
        <f t="shared" si="11"/>
        <v>13.4385</v>
      </c>
      <c r="S33" s="259">
        <f t="shared" si="13"/>
        <v>5.3754</v>
      </c>
      <c r="T33" s="262">
        <f t="shared" si="14"/>
        <v>83.428968375</v>
      </c>
      <c r="U33" s="316">
        <f t="shared" si="12"/>
        <v>0.31041</v>
      </c>
    </row>
    <row r="34" spans="1:21" ht="12.75" customHeight="1">
      <c r="A34" s="317">
        <f>+Datos!A63</f>
        <v>10</v>
      </c>
      <c r="B34" s="579" t="str">
        <f>+Datos!B63</f>
        <v>Electricista</v>
      </c>
      <c r="C34" s="580"/>
      <c r="D34" s="256">
        <f>ROUND(Datos!F63,2)</f>
        <v>400</v>
      </c>
      <c r="E34" s="257">
        <f>IF(+D34&lt;&gt;0,Resúmen!$I$34,0)</f>
        <v>1.04521</v>
      </c>
      <c r="F34" s="256">
        <f t="shared" si="0"/>
        <v>418.08</v>
      </c>
      <c r="G34" s="256">
        <f t="shared" si="1"/>
        <v>149.21999999999997</v>
      </c>
      <c r="H34" s="258">
        <f t="shared" si="2"/>
        <v>1.6414199999999997</v>
      </c>
      <c r="I34" s="256">
        <f t="shared" si="3"/>
        <v>18.28248</v>
      </c>
      <c r="J34" s="256">
        <f t="shared" si="4"/>
        <v>4.38984</v>
      </c>
      <c r="K34" s="317">
        <f>+Datos!A63</f>
        <v>10</v>
      </c>
      <c r="L34" s="256">
        <f t="shared" si="5"/>
        <v>2.92656</v>
      </c>
      <c r="M34" s="256">
        <f t="shared" si="6"/>
        <v>31.727045999999998</v>
      </c>
      <c r="N34" s="256">
        <f t="shared" si="7"/>
        <v>4.1808</v>
      </c>
      <c r="O34" s="256">
        <f t="shared" si="8"/>
        <v>8.3616</v>
      </c>
      <c r="P34" s="256">
        <f t="shared" si="9"/>
        <v>7.316400000000001</v>
      </c>
      <c r="Q34" s="256">
        <f t="shared" si="10"/>
        <v>13.16952</v>
      </c>
      <c r="R34" s="256">
        <f t="shared" si="11"/>
        <v>20.904</v>
      </c>
      <c r="S34" s="259">
        <f t="shared" si="13"/>
        <v>8.3616</v>
      </c>
      <c r="T34" s="262">
        <f t="shared" si="14"/>
        <v>121.26126599999999</v>
      </c>
      <c r="U34" s="316">
        <f t="shared" si="12"/>
        <v>0.29004</v>
      </c>
    </row>
    <row r="35" spans="1:21" ht="12.75" customHeight="1">
      <c r="A35" s="317">
        <f>+Datos!A64</f>
        <v>11</v>
      </c>
      <c r="B35" s="579" t="str">
        <f>+Datos!B64</f>
        <v>Ayudante de electricista</v>
      </c>
      <c r="C35" s="580"/>
      <c r="D35" s="256">
        <f>ROUND(Datos!F64,2)</f>
        <v>257.14</v>
      </c>
      <c r="E35" s="257">
        <f>IF(+D35&lt;&gt;0,Resúmen!$I$34,0)</f>
        <v>1.04521</v>
      </c>
      <c r="F35" s="256">
        <f t="shared" si="0"/>
        <v>268.77</v>
      </c>
      <c r="G35" s="256">
        <f t="shared" si="1"/>
      </c>
      <c r="H35" s="258">
        <f t="shared" si="2"/>
      </c>
      <c r="I35" s="256">
        <f t="shared" si="3"/>
        <v>18.28248</v>
      </c>
      <c r="J35" s="256">
        <f t="shared" si="4"/>
        <v>2.822085</v>
      </c>
      <c r="K35" s="317">
        <f>+Datos!A64</f>
        <v>11</v>
      </c>
      <c r="L35" s="256">
        <f t="shared" si="5"/>
        <v>1.88139</v>
      </c>
      <c r="M35" s="256">
        <f t="shared" si="6"/>
        <v>20.396283375</v>
      </c>
      <c r="N35" s="256">
        <f t="shared" si="7"/>
        <v>2.6877</v>
      </c>
      <c r="O35" s="256">
        <f t="shared" si="8"/>
        <v>5.3754</v>
      </c>
      <c r="P35" s="256">
        <f t="shared" si="9"/>
        <v>4.703475</v>
      </c>
      <c r="Q35" s="256">
        <f t="shared" si="10"/>
        <v>8.466255</v>
      </c>
      <c r="R35" s="256">
        <f t="shared" si="11"/>
        <v>13.4385</v>
      </c>
      <c r="S35" s="259">
        <f t="shared" si="13"/>
        <v>5.3754</v>
      </c>
      <c r="T35" s="262">
        <f t="shared" si="14"/>
        <v>83.428968375</v>
      </c>
      <c r="U35" s="316">
        <f t="shared" si="12"/>
        <v>0.31041</v>
      </c>
    </row>
    <row r="36" spans="1:21" ht="12.75" customHeight="1">
      <c r="A36" s="317">
        <f>+Datos!A65</f>
        <v>12</v>
      </c>
      <c r="B36" s="579" t="str">
        <f>+Datos!B65</f>
        <v>Albañil de 1a</v>
      </c>
      <c r="C36" s="580"/>
      <c r="D36" s="256">
        <f>ROUND(Datos!F65,2)</f>
        <v>450</v>
      </c>
      <c r="E36" s="257">
        <f>IF(+D36&lt;&gt;0,Resúmen!$I$34,0)</f>
        <v>1.04521</v>
      </c>
      <c r="F36" s="256">
        <f t="shared" si="0"/>
        <v>470.34</v>
      </c>
      <c r="G36" s="256">
        <f t="shared" si="1"/>
        <v>201.47999999999996</v>
      </c>
      <c r="H36" s="258">
        <f t="shared" si="2"/>
        <v>2.2162799999999994</v>
      </c>
      <c r="I36" s="256">
        <f t="shared" si="3"/>
        <v>18.28248</v>
      </c>
      <c r="J36" s="256">
        <f t="shared" si="4"/>
        <v>4.93857</v>
      </c>
      <c r="K36" s="317">
        <f>+Datos!A65</f>
        <v>12</v>
      </c>
      <c r="L36" s="256">
        <f t="shared" si="5"/>
        <v>3.29238</v>
      </c>
      <c r="M36" s="256">
        <f t="shared" si="6"/>
        <v>35.69292675</v>
      </c>
      <c r="N36" s="256">
        <f t="shared" si="7"/>
        <v>4.7034</v>
      </c>
      <c r="O36" s="256">
        <f t="shared" si="8"/>
        <v>9.4068</v>
      </c>
      <c r="P36" s="256">
        <f t="shared" si="9"/>
        <v>8.23095</v>
      </c>
      <c r="Q36" s="256">
        <f t="shared" si="10"/>
        <v>14.81571</v>
      </c>
      <c r="R36" s="256">
        <f t="shared" si="11"/>
        <v>23.517</v>
      </c>
      <c r="S36" s="259">
        <f t="shared" si="13"/>
        <v>9.4068</v>
      </c>
      <c r="T36" s="262">
        <f t="shared" si="14"/>
        <v>134.50329675</v>
      </c>
      <c r="U36" s="316">
        <f t="shared" si="12"/>
        <v>0.28597</v>
      </c>
    </row>
    <row r="37" spans="1:21" ht="12.75" customHeight="1">
      <c r="A37" s="317">
        <f>+Datos!A66</f>
        <v>13</v>
      </c>
      <c r="B37" s="579">
        <f>+Datos!B66</f>
        <v>0</v>
      </c>
      <c r="C37" s="580"/>
      <c r="D37" s="256">
        <f>ROUND(Datos!F66,2)</f>
        <v>0</v>
      </c>
      <c r="E37" s="257">
        <f>IF(+D37&lt;&gt;0,Resúmen!$I$34,0)</f>
        <v>0</v>
      </c>
      <c r="F37" s="256">
        <f t="shared" si="0"/>
        <v>0</v>
      </c>
      <c r="G37" s="256">
        <f t="shared" si="1"/>
      </c>
      <c r="H37" s="258">
        <f t="shared" si="2"/>
      </c>
      <c r="I37" s="256">
        <f t="shared" si="3"/>
        <v>0</v>
      </c>
      <c r="J37" s="256">
        <f t="shared" si="4"/>
        <v>0</v>
      </c>
      <c r="K37" s="317">
        <f>+Datos!A66</f>
        <v>13</v>
      </c>
      <c r="L37" s="256">
        <f t="shared" si="5"/>
        <v>0</v>
      </c>
      <c r="M37" s="256">
        <f t="shared" si="6"/>
        <v>0</v>
      </c>
      <c r="N37" s="256">
        <f t="shared" si="7"/>
        <v>0</v>
      </c>
      <c r="O37" s="256">
        <f t="shared" si="8"/>
        <v>0</v>
      </c>
      <c r="P37" s="256">
        <f t="shared" si="9"/>
        <v>0</v>
      </c>
      <c r="Q37" s="256">
        <f t="shared" si="10"/>
        <v>0</v>
      </c>
      <c r="R37" s="256">
        <f t="shared" si="11"/>
        <v>0</v>
      </c>
      <c r="S37" s="259">
        <f t="shared" si="13"/>
        <v>0</v>
      </c>
      <c r="T37" s="262">
        <f t="shared" si="14"/>
        <v>0</v>
      </c>
      <c r="U37" s="316">
        <f t="shared" si="12"/>
        <v>0</v>
      </c>
    </row>
    <row r="38" spans="1:21" ht="12.75" customHeight="1">
      <c r="A38" s="317">
        <f>+Datos!A67</f>
        <v>14</v>
      </c>
      <c r="B38" s="579">
        <f>+Datos!B67</f>
        <v>0</v>
      </c>
      <c r="C38" s="580"/>
      <c r="D38" s="256">
        <f>ROUND(Datos!F67,2)</f>
        <v>0</v>
      </c>
      <c r="E38" s="257">
        <f>IF(+D38&lt;&gt;0,Resúmen!$I$34,0)</f>
        <v>0</v>
      </c>
      <c r="F38" s="256">
        <f t="shared" si="0"/>
        <v>0</v>
      </c>
      <c r="G38" s="256">
        <f t="shared" si="1"/>
      </c>
      <c r="H38" s="258">
        <f t="shared" si="2"/>
      </c>
      <c r="I38" s="256">
        <f t="shared" si="3"/>
        <v>0</v>
      </c>
      <c r="J38" s="256">
        <f t="shared" si="4"/>
        <v>0</v>
      </c>
      <c r="K38" s="317">
        <f>+Datos!A67</f>
        <v>14</v>
      </c>
      <c r="L38" s="256">
        <f t="shared" si="5"/>
        <v>0</v>
      </c>
      <c r="M38" s="256">
        <f t="shared" si="6"/>
        <v>0</v>
      </c>
      <c r="N38" s="256">
        <f t="shared" si="7"/>
        <v>0</v>
      </c>
      <c r="O38" s="256">
        <f t="shared" si="8"/>
        <v>0</v>
      </c>
      <c r="P38" s="256">
        <f t="shared" si="9"/>
        <v>0</v>
      </c>
      <c r="Q38" s="256">
        <f t="shared" si="10"/>
        <v>0</v>
      </c>
      <c r="R38" s="256">
        <f t="shared" si="11"/>
        <v>0</v>
      </c>
      <c r="S38" s="259">
        <f t="shared" si="13"/>
        <v>0</v>
      </c>
      <c r="T38" s="262">
        <f t="shared" si="14"/>
        <v>0</v>
      </c>
      <c r="U38" s="316">
        <f t="shared" si="12"/>
        <v>0</v>
      </c>
    </row>
    <row r="39" spans="1:21" ht="12.75" customHeight="1">
      <c r="A39" s="317">
        <f>+Datos!A68</f>
        <v>15</v>
      </c>
      <c r="B39" s="579">
        <f>+Datos!B68</f>
        <v>0</v>
      </c>
      <c r="C39" s="580"/>
      <c r="D39" s="256">
        <f>ROUND(Datos!F68,2)</f>
        <v>0</v>
      </c>
      <c r="E39" s="257">
        <f>IF(+D39&lt;&gt;0,Resúmen!$I$34,0)</f>
        <v>0</v>
      </c>
      <c r="F39" s="256">
        <f aca="true" t="shared" si="15" ref="F39:F109">ROUND(D39*E39,2)</f>
        <v>0</v>
      </c>
      <c r="G39" s="256">
        <f t="shared" si="1"/>
      </c>
      <c r="H39" s="258">
        <f t="shared" si="2"/>
      </c>
      <c r="I39" s="256">
        <f t="shared" si="3"/>
        <v>0</v>
      </c>
      <c r="J39" s="256">
        <f t="shared" si="4"/>
        <v>0</v>
      </c>
      <c r="K39" s="317">
        <f>+Datos!A68</f>
        <v>15</v>
      </c>
      <c r="L39" s="256">
        <f t="shared" si="5"/>
        <v>0</v>
      </c>
      <c r="M39" s="256">
        <f t="shared" si="6"/>
        <v>0</v>
      </c>
      <c r="N39" s="256">
        <f t="shared" si="7"/>
        <v>0</v>
      </c>
      <c r="O39" s="256">
        <f t="shared" si="8"/>
        <v>0</v>
      </c>
      <c r="P39" s="256">
        <f t="shared" si="9"/>
        <v>0</v>
      </c>
      <c r="Q39" s="256">
        <f t="shared" si="10"/>
        <v>0</v>
      </c>
      <c r="R39" s="256">
        <f t="shared" si="11"/>
        <v>0</v>
      </c>
      <c r="S39" s="259">
        <f t="shared" si="13"/>
        <v>0</v>
      </c>
      <c r="T39" s="262">
        <f t="shared" si="14"/>
        <v>0</v>
      </c>
      <c r="U39" s="316">
        <f t="shared" si="12"/>
        <v>0</v>
      </c>
    </row>
    <row r="40" spans="1:21" ht="12.75" customHeight="1">
      <c r="A40" s="317">
        <f>+Datos!A69</f>
        <v>16</v>
      </c>
      <c r="B40" s="579">
        <f>+Datos!B69</f>
        <v>0</v>
      </c>
      <c r="C40" s="580"/>
      <c r="D40" s="256">
        <f>ROUND(Datos!F69,2)</f>
        <v>0</v>
      </c>
      <c r="E40" s="257">
        <f>IF(+D40&lt;&gt;0,Resúmen!$I$34,0)</f>
        <v>0</v>
      </c>
      <c r="F40" s="256">
        <f t="shared" si="15"/>
        <v>0</v>
      </c>
      <c r="G40" s="256">
        <f t="shared" si="1"/>
      </c>
      <c r="H40" s="258">
        <f t="shared" si="2"/>
      </c>
      <c r="I40" s="256">
        <f t="shared" si="3"/>
        <v>0</v>
      </c>
      <c r="J40" s="256">
        <f t="shared" si="4"/>
        <v>0</v>
      </c>
      <c r="K40" s="317">
        <f>+Datos!A69</f>
        <v>16</v>
      </c>
      <c r="L40" s="256">
        <f t="shared" si="5"/>
        <v>0</v>
      </c>
      <c r="M40" s="256">
        <f t="shared" si="6"/>
        <v>0</v>
      </c>
      <c r="N40" s="256">
        <f t="shared" si="7"/>
        <v>0</v>
      </c>
      <c r="O40" s="256">
        <f t="shared" si="8"/>
        <v>0</v>
      </c>
      <c r="P40" s="256">
        <f t="shared" si="9"/>
        <v>0</v>
      </c>
      <c r="Q40" s="256">
        <f t="shared" si="10"/>
        <v>0</v>
      </c>
      <c r="R40" s="256">
        <f t="shared" si="11"/>
        <v>0</v>
      </c>
      <c r="S40" s="259">
        <f t="shared" si="13"/>
        <v>0</v>
      </c>
      <c r="T40" s="262">
        <f t="shared" si="14"/>
        <v>0</v>
      </c>
      <c r="U40" s="316">
        <f t="shared" si="12"/>
        <v>0</v>
      </c>
    </row>
    <row r="41" spans="1:21" ht="12.75" customHeight="1">
      <c r="A41" s="317">
        <f>+Datos!A70</f>
        <v>17</v>
      </c>
      <c r="B41" s="579">
        <f>+Datos!B70</f>
        <v>0</v>
      </c>
      <c r="C41" s="580"/>
      <c r="D41" s="256">
        <f>ROUND(Datos!F70,2)</f>
        <v>0</v>
      </c>
      <c r="E41" s="257">
        <f>IF(+D41&lt;&gt;0,Resúmen!$I$34,0)</f>
        <v>0</v>
      </c>
      <c r="F41" s="256">
        <f t="shared" si="15"/>
        <v>0</v>
      </c>
      <c r="G41" s="256">
        <f t="shared" si="1"/>
      </c>
      <c r="H41" s="258">
        <f t="shared" si="2"/>
      </c>
      <c r="I41" s="256">
        <f t="shared" si="3"/>
        <v>0</v>
      </c>
      <c r="J41" s="256">
        <f t="shared" si="4"/>
        <v>0</v>
      </c>
      <c r="K41" s="317">
        <f>+Datos!A70</f>
        <v>17</v>
      </c>
      <c r="L41" s="256">
        <f t="shared" si="5"/>
        <v>0</v>
      </c>
      <c r="M41" s="256">
        <f t="shared" si="6"/>
        <v>0</v>
      </c>
      <c r="N41" s="256">
        <f t="shared" si="7"/>
        <v>0</v>
      </c>
      <c r="O41" s="256">
        <f t="shared" si="8"/>
        <v>0</v>
      </c>
      <c r="P41" s="256">
        <f t="shared" si="9"/>
        <v>0</v>
      </c>
      <c r="Q41" s="256">
        <f t="shared" si="10"/>
        <v>0</v>
      </c>
      <c r="R41" s="256">
        <f t="shared" si="11"/>
        <v>0</v>
      </c>
      <c r="S41" s="259">
        <f t="shared" si="13"/>
        <v>0</v>
      </c>
      <c r="T41" s="262">
        <f t="shared" si="14"/>
        <v>0</v>
      </c>
      <c r="U41" s="316">
        <f t="shared" si="12"/>
        <v>0</v>
      </c>
    </row>
    <row r="42" spans="1:21" ht="12.75" customHeight="1">
      <c r="A42" s="317">
        <f>+Datos!A71</f>
        <v>18</v>
      </c>
      <c r="B42" s="579">
        <f>+Datos!B71</f>
        <v>0</v>
      </c>
      <c r="C42" s="580"/>
      <c r="D42" s="256">
        <f>ROUND(Datos!F71,2)</f>
        <v>0</v>
      </c>
      <c r="E42" s="257">
        <f>IF(+D42&lt;&gt;0,Resúmen!$I$34,0)</f>
        <v>0</v>
      </c>
      <c r="F42" s="256">
        <f t="shared" si="15"/>
        <v>0</v>
      </c>
      <c r="G42" s="256">
        <f t="shared" si="1"/>
      </c>
      <c r="H42" s="258">
        <f t="shared" si="2"/>
      </c>
      <c r="I42" s="256">
        <f t="shared" si="3"/>
        <v>0</v>
      </c>
      <c r="J42" s="256">
        <f t="shared" si="4"/>
        <v>0</v>
      </c>
      <c r="K42" s="317">
        <f>+Datos!A71</f>
        <v>18</v>
      </c>
      <c r="L42" s="256">
        <f t="shared" si="5"/>
        <v>0</v>
      </c>
      <c r="M42" s="256">
        <f t="shared" si="6"/>
        <v>0</v>
      </c>
      <c r="N42" s="256">
        <f t="shared" si="7"/>
        <v>0</v>
      </c>
      <c r="O42" s="256">
        <f t="shared" si="8"/>
        <v>0</v>
      </c>
      <c r="P42" s="256">
        <f t="shared" si="9"/>
        <v>0</v>
      </c>
      <c r="Q42" s="256">
        <f t="shared" si="10"/>
        <v>0</v>
      </c>
      <c r="R42" s="256">
        <f t="shared" si="11"/>
        <v>0</v>
      </c>
      <c r="S42" s="259">
        <f t="shared" si="13"/>
        <v>0</v>
      </c>
      <c r="T42" s="262">
        <f t="shared" si="14"/>
        <v>0</v>
      </c>
      <c r="U42" s="316">
        <f t="shared" si="12"/>
        <v>0</v>
      </c>
    </row>
    <row r="43" spans="1:21" ht="12.75" customHeight="1">
      <c r="A43" s="317">
        <f>+Datos!A72</f>
        <v>19</v>
      </c>
      <c r="B43" s="579">
        <f>+Datos!B72</f>
        <v>0</v>
      </c>
      <c r="C43" s="580"/>
      <c r="D43" s="256">
        <f>ROUND(Datos!F72,2)</f>
        <v>0</v>
      </c>
      <c r="E43" s="257">
        <f>IF(+D43&lt;&gt;0,Resúmen!$I$34,0)</f>
        <v>0</v>
      </c>
      <c r="F43" s="256">
        <f t="shared" si="15"/>
        <v>0</v>
      </c>
      <c r="G43" s="256">
        <f t="shared" si="1"/>
      </c>
      <c r="H43" s="258">
        <f t="shared" si="2"/>
      </c>
      <c r="I43" s="256">
        <f t="shared" si="3"/>
        <v>0</v>
      </c>
      <c r="J43" s="256">
        <f t="shared" si="4"/>
        <v>0</v>
      </c>
      <c r="K43" s="317">
        <f>+Datos!A72</f>
        <v>19</v>
      </c>
      <c r="L43" s="256">
        <f t="shared" si="5"/>
        <v>0</v>
      </c>
      <c r="M43" s="256">
        <f t="shared" si="6"/>
        <v>0</v>
      </c>
      <c r="N43" s="256">
        <f t="shared" si="7"/>
        <v>0</v>
      </c>
      <c r="O43" s="256">
        <f t="shared" si="8"/>
        <v>0</v>
      </c>
      <c r="P43" s="256">
        <f t="shared" si="9"/>
        <v>0</v>
      </c>
      <c r="Q43" s="256">
        <f t="shared" si="10"/>
        <v>0</v>
      </c>
      <c r="R43" s="256">
        <f t="shared" si="11"/>
        <v>0</v>
      </c>
      <c r="S43" s="259">
        <f t="shared" si="13"/>
        <v>0</v>
      </c>
      <c r="T43" s="262">
        <f t="shared" si="14"/>
        <v>0</v>
      </c>
      <c r="U43" s="316">
        <f t="shared" si="12"/>
        <v>0</v>
      </c>
    </row>
    <row r="44" spans="1:21" ht="12.75" customHeight="1">
      <c r="A44" s="317">
        <f>+Datos!A73</f>
        <v>20</v>
      </c>
      <c r="B44" s="579">
        <f>+Datos!B73</f>
        <v>0</v>
      </c>
      <c r="C44" s="580"/>
      <c r="D44" s="256">
        <f>ROUND(Datos!F73,2)</f>
        <v>0</v>
      </c>
      <c r="E44" s="257">
        <f>IF(+D44&lt;&gt;0,Resúmen!$I$34,0)</f>
        <v>0</v>
      </c>
      <c r="F44" s="256">
        <f t="shared" si="15"/>
        <v>0</v>
      </c>
      <c r="G44" s="256">
        <f t="shared" si="1"/>
      </c>
      <c r="H44" s="258">
        <f t="shared" si="2"/>
      </c>
      <c r="I44" s="256">
        <f t="shared" si="3"/>
        <v>0</v>
      </c>
      <c r="J44" s="256">
        <f t="shared" si="4"/>
        <v>0</v>
      </c>
      <c r="K44" s="317">
        <f>+Datos!A73</f>
        <v>20</v>
      </c>
      <c r="L44" s="256">
        <f t="shared" si="5"/>
        <v>0</v>
      </c>
      <c r="M44" s="256">
        <f t="shared" si="6"/>
        <v>0</v>
      </c>
      <c r="N44" s="256">
        <f t="shared" si="7"/>
        <v>0</v>
      </c>
      <c r="O44" s="256">
        <f t="shared" si="8"/>
        <v>0</v>
      </c>
      <c r="P44" s="256">
        <f t="shared" si="9"/>
        <v>0</v>
      </c>
      <c r="Q44" s="256">
        <f t="shared" si="10"/>
        <v>0</v>
      </c>
      <c r="R44" s="256">
        <f t="shared" si="11"/>
        <v>0</v>
      </c>
      <c r="S44" s="259">
        <f t="shared" si="13"/>
        <v>0</v>
      </c>
      <c r="T44" s="262">
        <f t="shared" si="14"/>
        <v>0</v>
      </c>
      <c r="U44" s="316">
        <f t="shared" si="12"/>
        <v>0</v>
      </c>
    </row>
    <row r="45" spans="1:21" ht="12.75" customHeight="1">
      <c r="A45" s="317">
        <f>+Datos!A74</f>
        <v>21</v>
      </c>
      <c r="B45" s="579">
        <f>+Datos!B74</f>
        <v>0</v>
      </c>
      <c r="C45" s="580"/>
      <c r="D45" s="256">
        <f>ROUND(Datos!F74,2)</f>
        <v>0</v>
      </c>
      <c r="E45" s="257">
        <f>IF(+D45&lt;&gt;0,Resúmen!$I$34,0)</f>
        <v>0</v>
      </c>
      <c r="F45" s="256">
        <f t="shared" si="15"/>
        <v>0</v>
      </c>
      <c r="G45" s="256">
        <f t="shared" si="1"/>
      </c>
      <c r="H45" s="258">
        <f t="shared" si="2"/>
      </c>
      <c r="I45" s="256">
        <f t="shared" si="3"/>
        <v>0</v>
      </c>
      <c r="J45" s="256">
        <f t="shared" si="4"/>
        <v>0</v>
      </c>
      <c r="K45" s="317">
        <f>+Datos!A74</f>
        <v>21</v>
      </c>
      <c r="L45" s="256">
        <f t="shared" si="5"/>
        <v>0</v>
      </c>
      <c r="M45" s="256">
        <f t="shared" si="6"/>
        <v>0</v>
      </c>
      <c r="N45" s="256">
        <f t="shared" si="7"/>
        <v>0</v>
      </c>
      <c r="O45" s="256">
        <f t="shared" si="8"/>
        <v>0</v>
      </c>
      <c r="P45" s="256">
        <f t="shared" si="9"/>
        <v>0</v>
      </c>
      <c r="Q45" s="256">
        <f t="shared" si="10"/>
        <v>0</v>
      </c>
      <c r="R45" s="256">
        <f t="shared" si="11"/>
        <v>0</v>
      </c>
      <c r="S45" s="259">
        <f t="shared" si="13"/>
        <v>0</v>
      </c>
      <c r="T45" s="262">
        <f t="shared" si="14"/>
        <v>0</v>
      </c>
      <c r="U45" s="316">
        <f t="shared" si="12"/>
        <v>0</v>
      </c>
    </row>
    <row r="46" spans="1:21" ht="12.75" customHeight="1">
      <c r="A46" s="317">
        <f>+Datos!A75</f>
        <v>22</v>
      </c>
      <c r="B46" s="579">
        <f>+Datos!B75</f>
        <v>0</v>
      </c>
      <c r="C46" s="580"/>
      <c r="D46" s="256">
        <f>ROUND(Datos!F75,2)</f>
        <v>0</v>
      </c>
      <c r="E46" s="257">
        <f>IF(+D46&lt;&gt;0,Resúmen!$I$34,0)</f>
        <v>0</v>
      </c>
      <c r="F46" s="256">
        <f t="shared" si="15"/>
        <v>0</v>
      </c>
      <c r="G46" s="256">
        <f t="shared" si="1"/>
      </c>
      <c r="H46" s="258">
        <f t="shared" si="2"/>
      </c>
      <c r="I46" s="256">
        <f t="shared" si="3"/>
        <v>0</v>
      </c>
      <c r="J46" s="256">
        <f t="shared" si="4"/>
        <v>0</v>
      </c>
      <c r="K46" s="317">
        <f>+Datos!A75</f>
        <v>22</v>
      </c>
      <c r="L46" s="256">
        <f t="shared" si="5"/>
        <v>0</v>
      </c>
      <c r="M46" s="256">
        <f t="shared" si="6"/>
        <v>0</v>
      </c>
      <c r="N46" s="256">
        <f t="shared" si="7"/>
        <v>0</v>
      </c>
      <c r="O46" s="256">
        <f t="shared" si="8"/>
        <v>0</v>
      </c>
      <c r="P46" s="256">
        <f t="shared" si="9"/>
        <v>0</v>
      </c>
      <c r="Q46" s="256">
        <f t="shared" si="10"/>
        <v>0</v>
      </c>
      <c r="R46" s="256">
        <f t="shared" si="11"/>
        <v>0</v>
      </c>
      <c r="S46" s="259">
        <f t="shared" si="13"/>
        <v>0</v>
      </c>
      <c r="T46" s="262">
        <f t="shared" si="14"/>
        <v>0</v>
      </c>
      <c r="U46" s="316">
        <f t="shared" si="12"/>
        <v>0</v>
      </c>
    </row>
    <row r="47" spans="1:21" ht="12.75" customHeight="1">
      <c r="A47" s="317">
        <f>+Datos!A76</f>
        <v>23</v>
      </c>
      <c r="B47" s="579">
        <f>+Datos!B76</f>
        <v>0</v>
      </c>
      <c r="C47" s="580"/>
      <c r="D47" s="256">
        <f>ROUND(Datos!F76,2)</f>
        <v>0</v>
      </c>
      <c r="E47" s="257">
        <f>IF(+D47&lt;&gt;0,Resúmen!$I$34,0)</f>
        <v>0</v>
      </c>
      <c r="F47" s="256">
        <f t="shared" si="15"/>
        <v>0</v>
      </c>
      <c r="G47" s="256">
        <f t="shared" si="1"/>
      </c>
      <c r="H47" s="258">
        <f t="shared" si="2"/>
      </c>
      <c r="I47" s="256">
        <f t="shared" si="3"/>
        <v>0</v>
      </c>
      <c r="J47" s="256">
        <f t="shared" si="4"/>
        <v>0</v>
      </c>
      <c r="K47" s="317">
        <f>+Datos!A76</f>
        <v>23</v>
      </c>
      <c r="L47" s="256">
        <f t="shared" si="5"/>
        <v>0</v>
      </c>
      <c r="M47" s="256">
        <f t="shared" si="6"/>
        <v>0</v>
      </c>
      <c r="N47" s="256">
        <f t="shared" si="7"/>
        <v>0</v>
      </c>
      <c r="O47" s="256">
        <f t="shared" si="8"/>
        <v>0</v>
      </c>
      <c r="P47" s="256">
        <f t="shared" si="9"/>
        <v>0</v>
      </c>
      <c r="Q47" s="256">
        <f t="shared" si="10"/>
        <v>0</v>
      </c>
      <c r="R47" s="256">
        <f t="shared" si="11"/>
        <v>0</v>
      </c>
      <c r="S47" s="259">
        <f t="shared" si="13"/>
        <v>0</v>
      </c>
      <c r="T47" s="262">
        <f t="shared" si="14"/>
        <v>0</v>
      </c>
      <c r="U47" s="316">
        <f t="shared" si="12"/>
        <v>0</v>
      </c>
    </row>
    <row r="48" spans="1:21" ht="12.75" customHeight="1">
      <c r="A48" s="317">
        <f>+Datos!A77</f>
        <v>24</v>
      </c>
      <c r="B48" s="579">
        <f>+Datos!B77</f>
        <v>0</v>
      </c>
      <c r="C48" s="580"/>
      <c r="D48" s="256">
        <f>ROUND(Datos!F77,2)</f>
        <v>0</v>
      </c>
      <c r="E48" s="257">
        <f>IF(+D48&lt;&gt;0,Resúmen!$I$34,0)</f>
        <v>0</v>
      </c>
      <c r="F48" s="256">
        <f t="shared" si="15"/>
        <v>0</v>
      </c>
      <c r="G48" s="256">
        <f t="shared" si="1"/>
      </c>
      <c r="H48" s="258">
        <f t="shared" si="2"/>
      </c>
      <c r="I48" s="256">
        <f t="shared" si="3"/>
        <v>0</v>
      </c>
      <c r="J48" s="256">
        <f t="shared" si="4"/>
        <v>0</v>
      </c>
      <c r="K48" s="317">
        <f>+Datos!A77</f>
        <v>24</v>
      </c>
      <c r="L48" s="256">
        <f t="shared" si="5"/>
        <v>0</v>
      </c>
      <c r="M48" s="256">
        <f t="shared" si="6"/>
        <v>0</v>
      </c>
      <c r="N48" s="256">
        <f t="shared" si="7"/>
        <v>0</v>
      </c>
      <c r="O48" s="256">
        <f t="shared" si="8"/>
        <v>0</v>
      </c>
      <c r="P48" s="256">
        <f t="shared" si="9"/>
        <v>0</v>
      </c>
      <c r="Q48" s="256">
        <f t="shared" si="10"/>
        <v>0</v>
      </c>
      <c r="R48" s="256">
        <f t="shared" si="11"/>
        <v>0</v>
      </c>
      <c r="S48" s="259">
        <f t="shared" si="13"/>
        <v>0</v>
      </c>
      <c r="T48" s="262">
        <f t="shared" si="14"/>
        <v>0</v>
      </c>
      <c r="U48" s="316">
        <f t="shared" si="12"/>
        <v>0</v>
      </c>
    </row>
    <row r="49" spans="1:21" ht="12.75" customHeight="1">
      <c r="A49" s="317">
        <f>+Datos!A78</f>
        <v>25</v>
      </c>
      <c r="B49" s="579">
        <f>+Datos!B78</f>
        <v>0</v>
      </c>
      <c r="C49" s="580"/>
      <c r="D49" s="256">
        <f>ROUND(Datos!F78,2)</f>
        <v>0</v>
      </c>
      <c r="E49" s="257">
        <f>IF(+D49&lt;&gt;0,Resúmen!$I$34,0)</f>
        <v>0</v>
      </c>
      <c r="F49" s="256">
        <f t="shared" si="15"/>
        <v>0</v>
      </c>
      <c r="G49" s="256">
        <f t="shared" si="1"/>
      </c>
      <c r="H49" s="258">
        <f t="shared" si="2"/>
      </c>
      <c r="I49" s="256">
        <f t="shared" si="3"/>
        <v>0</v>
      </c>
      <c r="J49" s="256">
        <f t="shared" si="4"/>
        <v>0</v>
      </c>
      <c r="K49" s="317">
        <f>+Datos!A78</f>
        <v>25</v>
      </c>
      <c r="L49" s="256">
        <f t="shared" si="5"/>
        <v>0</v>
      </c>
      <c r="M49" s="256">
        <f t="shared" si="6"/>
        <v>0</v>
      </c>
      <c r="N49" s="256">
        <f t="shared" si="7"/>
        <v>0</v>
      </c>
      <c r="O49" s="256">
        <f t="shared" si="8"/>
        <v>0</v>
      </c>
      <c r="P49" s="256">
        <f t="shared" si="9"/>
        <v>0</v>
      </c>
      <c r="Q49" s="256">
        <f t="shared" si="10"/>
        <v>0</v>
      </c>
      <c r="R49" s="256">
        <f t="shared" si="11"/>
        <v>0</v>
      </c>
      <c r="S49" s="259">
        <f t="shared" si="13"/>
        <v>0</v>
      </c>
      <c r="T49" s="262">
        <f t="shared" si="14"/>
        <v>0</v>
      </c>
      <c r="U49" s="316">
        <f t="shared" si="12"/>
        <v>0</v>
      </c>
    </row>
    <row r="50" spans="1:21" ht="12.75" customHeight="1">
      <c r="A50" s="317">
        <f>+Datos!A79</f>
        <v>26</v>
      </c>
      <c r="B50" s="579">
        <f>+Datos!B79</f>
        <v>0</v>
      </c>
      <c r="C50" s="580"/>
      <c r="D50" s="256">
        <f>ROUND(Datos!F79,2)</f>
        <v>0</v>
      </c>
      <c r="E50" s="257">
        <f>IF(+D50&lt;&gt;0,Resúmen!$I$34,0)</f>
        <v>0</v>
      </c>
      <c r="F50" s="256">
        <f t="shared" si="15"/>
        <v>0</v>
      </c>
      <c r="G50" s="256">
        <f t="shared" si="1"/>
      </c>
      <c r="H50" s="258">
        <f t="shared" si="2"/>
      </c>
      <c r="I50" s="256">
        <f t="shared" si="3"/>
        <v>0</v>
      </c>
      <c r="J50" s="256">
        <f t="shared" si="4"/>
        <v>0</v>
      </c>
      <c r="K50" s="317">
        <f>+Datos!A79</f>
        <v>26</v>
      </c>
      <c r="L50" s="256">
        <f t="shared" si="5"/>
        <v>0</v>
      </c>
      <c r="M50" s="256">
        <f t="shared" si="6"/>
        <v>0</v>
      </c>
      <c r="N50" s="256">
        <f t="shared" si="7"/>
        <v>0</v>
      </c>
      <c r="O50" s="256">
        <f t="shared" si="8"/>
        <v>0</v>
      </c>
      <c r="P50" s="256">
        <f t="shared" si="9"/>
        <v>0</v>
      </c>
      <c r="Q50" s="256">
        <f t="shared" si="10"/>
        <v>0</v>
      </c>
      <c r="R50" s="256">
        <f t="shared" si="11"/>
        <v>0</v>
      </c>
      <c r="S50" s="259">
        <f t="shared" si="13"/>
        <v>0</v>
      </c>
      <c r="T50" s="262">
        <f t="shared" si="14"/>
        <v>0</v>
      </c>
      <c r="U50" s="316">
        <f t="shared" si="12"/>
        <v>0</v>
      </c>
    </row>
    <row r="51" spans="1:21" ht="12.75" customHeight="1">
      <c r="A51" s="317">
        <f>+Datos!A80</f>
        <v>27</v>
      </c>
      <c r="B51" s="579">
        <f>+Datos!B80</f>
        <v>0</v>
      </c>
      <c r="C51" s="580"/>
      <c r="D51" s="256">
        <f>ROUND(Datos!F80,2)</f>
        <v>0</v>
      </c>
      <c r="E51" s="257">
        <f>IF(+D51&lt;&gt;0,Resúmen!$I$34,0)</f>
        <v>0</v>
      </c>
      <c r="F51" s="256">
        <f t="shared" si="15"/>
        <v>0</v>
      </c>
      <c r="G51" s="256">
        <f t="shared" si="1"/>
      </c>
      <c r="H51" s="258">
        <f t="shared" si="2"/>
      </c>
      <c r="I51" s="256">
        <f t="shared" si="3"/>
        <v>0</v>
      </c>
      <c r="J51" s="256">
        <f t="shared" si="4"/>
        <v>0</v>
      </c>
      <c r="K51" s="317">
        <f>+Datos!A80</f>
        <v>27</v>
      </c>
      <c r="L51" s="256">
        <f t="shared" si="5"/>
        <v>0</v>
      </c>
      <c r="M51" s="256">
        <f t="shared" si="6"/>
        <v>0</v>
      </c>
      <c r="N51" s="256">
        <f t="shared" si="7"/>
        <v>0</v>
      </c>
      <c r="O51" s="256">
        <f t="shared" si="8"/>
        <v>0</v>
      </c>
      <c r="P51" s="256">
        <f t="shared" si="9"/>
        <v>0</v>
      </c>
      <c r="Q51" s="256">
        <f t="shared" si="10"/>
        <v>0</v>
      </c>
      <c r="R51" s="256">
        <f t="shared" si="11"/>
        <v>0</v>
      </c>
      <c r="S51" s="259">
        <f t="shared" si="13"/>
        <v>0</v>
      </c>
      <c r="T51" s="262">
        <f t="shared" si="14"/>
        <v>0</v>
      </c>
      <c r="U51" s="316">
        <f t="shared" si="12"/>
        <v>0</v>
      </c>
    </row>
    <row r="52" spans="1:21" ht="12.75" customHeight="1">
      <c r="A52" s="317">
        <f>+Datos!A81</f>
        <v>28</v>
      </c>
      <c r="B52" s="579">
        <f>+Datos!B81</f>
        <v>0</v>
      </c>
      <c r="C52" s="580"/>
      <c r="D52" s="256">
        <f>ROUND(Datos!F81,2)</f>
        <v>0</v>
      </c>
      <c r="E52" s="257">
        <f>IF(+D52&lt;&gt;0,Resúmen!$I$34,0)</f>
        <v>0</v>
      </c>
      <c r="F52" s="256">
        <f t="shared" si="15"/>
        <v>0</v>
      </c>
      <c r="G52" s="256">
        <f t="shared" si="1"/>
      </c>
      <c r="H52" s="258">
        <f t="shared" si="2"/>
      </c>
      <c r="I52" s="256">
        <f t="shared" si="3"/>
        <v>0</v>
      </c>
      <c r="J52" s="256">
        <f t="shared" si="4"/>
        <v>0</v>
      </c>
      <c r="K52" s="317">
        <f>+Datos!A81</f>
        <v>28</v>
      </c>
      <c r="L52" s="256">
        <f t="shared" si="5"/>
        <v>0</v>
      </c>
      <c r="M52" s="256">
        <f t="shared" si="6"/>
        <v>0</v>
      </c>
      <c r="N52" s="256">
        <f t="shared" si="7"/>
        <v>0</v>
      </c>
      <c r="O52" s="256">
        <f t="shared" si="8"/>
        <v>0</v>
      </c>
      <c r="P52" s="256">
        <f t="shared" si="9"/>
        <v>0</v>
      </c>
      <c r="Q52" s="256">
        <f t="shared" si="10"/>
        <v>0</v>
      </c>
      <c r="R52" s="256">
        <f t="shared" si="11"/>
        <v>0</v>
      </c>
      <c r="S52" s="259">
        <f t="shared" si="13"/>
        <v>0</v>
      </c>
      <c r="T52" s="262">
        <f t="shared" si="14"/>
        <v>0</v>
      </c>
      <c r="U52" s="316">
        <f t="shared" si="12"/>
        <v>0</v>
      </c>
    </row>
    <row r="53" spans="1:21" ht="12.75" customHeight="1">
      <c r="A53" s="317">
        <f>+Datos!A82</f>
        <v>29</v>
      </c>
      <c r="B53" s="579">
        <f>+Datos!B82</f>
        <v>0</v>
      </c>
      <c r="C53" s="580"/>
      <c r="D53" s="256">
        <f>ROUND(Datos!F82,2)</f>
        <v>0</v>
      </c>
      <c r="E53" s="257">
        <f>IF(+D53&lt;&gt;0,Resúmen!$I$34,0)</f>
        <v>0</v>
      </c>
      <c r="F53" s="256">
        <f t="shared" si="15"/>
        <v>0</v>
      </c>
      <c r="G53" s="256">
        <f t="shared" si="1"/>
      </c>
      <c r="H53" s="258">
        <f t="shared" si="2"/>
      </c>
      <c r="I53" s="256">
        <f t="shared" si="3"/>
        <v>0</v>
      </c>
      <c r="J53" s="256">
        <f t="shared" si="4"/>
        <v>0</v>
      </c>
      <c r="K53" s="317">
        <f>+Datos!A82</f>
        <v>29</v>
      </c>
      <c r="L53" s="256">
        <f t="shared" si="5"/>
        <v>0</v>
      </c>
      <c r="M53" s="256">
        <f t="shared" si="6"/>
        <v>0</v>
      </c>
      <c r="N53" s="256">
        <f t="shared" si="7"/>
        <v>0</v>
      </c>
      <c r="O53" s="256">
        <f t="shared" si="8"/>
        <v>0</v>
      </c>
      <c r="P53" s="256">
        <f t="shared" si="9"/>
        <v>0</v>
      </c>
      <c r="Q53" s="256">
        <f t="shared" si="10"/>
        <v>0</v>
      </c>
      <c r="R53" s="256">
        <f t="shared" si="11"/>
        <v>0</v>
      </c>
      <c r="S53" s="259">
        <f t="shared" si="13"/>
        <v>0</v>
      </c>
      <c r="T53" s="262">
        <f t="shared" si="14"/>
        <v>0</v>
      </c>
      <c r="U53" s="316">
        <f t="shared" si="12"/>
        <v>0</v>
      </c>
    </row>
    <row r="54" spans="1:21" ht="12.75" customHeight="1">
      <c r="A54" s="317">
        <f>+Datos!A83</f>
        <v>30</v>
      </c>
      <c r="B54" s="579">
        <f>+Datos!B83</f>
        <v>0</v>
      </c>
      <c r="C54" s="580"/>
      <c r="D54" s="256">
        <f>ROUND(Datos!F83,2)</f>
        <v>0</v>
      </c>
      <c r="E54" s="257">
        <f>IF(+D54&lt;&gt;0,Resúmen!$I$34,0)</f>
        <v>0</v>
      </c>
      <c r="F54" s="256">
        <f t="shared" si="15"/>
        <v>0</v>
      </c>
      <c r="G54" s="256">
        <f t="shared" si="1"/>
      </c>
      <c r="H54" s="258">
        <f t="shared" si="2"/>
      </c>
      <c r="I54" s="256">
        <f t="shared" si="3"/>
        <v>0</v>
      </c>
      <c r="J54" s="256">
        <f t="shared" si="4"/>
        <v>0</v>
      </c>
      <c r="K54" s="317">
        <f>+Datos!A83</f>
        <v>30</v>
      </c>
      <c r="L54" s="256">
        <f t="shared" si="5"/>
        <v>0</v>
      </c>
      <c r="M54" s="256">
        <f t="shared" si="6"/>
        <v>0</v>
      </c>
      <c r="N54" s="256">
        <f t="shared" si="7"/>
        <v>0</v>
      </c>
      <c r="O54" s="256">
        <f t="shared" si="8"/>
        <v>0</v>
      </c>
      <c r="P54" s="256">
        <f t="shared" si="9"/>
        <v>0</v>
      </c>
      <c r="Q54" s="256">
        <f t="shared" si="10"/>
        <v>0</v>
      </c>
      <c r="R54" s="256">
        <f t="shared" si="11"/>
        <v>0</v>
      </c>
      <c r="S54" s="259">
        <f t="shared" si="13"/>
        <v>0</v>
      </c>
      <c r="T54" s="262">
        <f t="shared" si="14"/>
        <v>0</v>
      </c>
      <c r="U54" s="316">
        <f t="shared" si="12"/>
        <v>0</v>
      </c>
    </row>
    <row r="55" spans="1:21" ht="12.75" customHeight="1">
      <c r="A55" s="317">
        <f>+Datos!A84</f>
        <v>31</v>
      </c>
      <c r="B55" s="579">
        <f>+Datos!B84</f>
        <v>0</v>
      </c>
      <c r="C55" s="580"/>
      <c r="D55" s="256">
        <f>ROUND(Datos!F84,2)</f>
        <v>0</v>
      </c>
      <c r="E55" s="257">
        <f>IF(+D55&lt;&gt;0,Resúmen!$I$34,0)</f>
        <v>0</v>
      </c>
      <c r="F55" s="256">
        <f t="shared" si="15"/>
        <v>0</v>
      </c>
      <c r="G55" s="256">
        <f t="shared" si="1"/>
      </c>
      <c r="H55" s="258">
        <f t="shared" si="2"/>
      </c>
      <c r="I55" s="256">
        <f t="shared" si="3"/>
        <v>0</v>
      </c>
      <c r="J55" s="256">
        <f t="shared" si="4"/>
        <v>0</v>
      </c>
      <c r="K55" s="317">
        <f>+Datos!A84</f>
        <v>31</v>
      </c>
      <c r="L55" s="256">
        <f t="shared" si="5"/>
        <v>0</v>
      </c>
      <c r="M55" s="256">
        <f t="shared" si="6"/>
        <v>0</v>
      </c>
      <c r="N55" s="256">
        <f t="shared" si="7"/>
        <v>0</v>
      </c>
      <c r="O55" s="256">
        <f t="shared" si="8"/>
        <v>0</v>
      </c>
      <c r="P55" s="256">
        <f t="shared" si="9"/>
        <v>0</v>
      </c>
      <c r="Q55" s="256">
        <f t="shared" si="10"/>
        <v>0</v>
      </c>
      <c r="R55" s="256">
        <f t="shared" si="11"/>
        <v>0</v>
      </c>
      <c r="S55" s="259">
        <f t="shared" si="13"/>
        <v>0</v>
      </c>
      <c r="T55" s="262">
        <f t="shared" si="14"/>
        <v>0</v>
      </c>
      <c r="U55" s="316">
        <f t="shared" si="12"/>
        <v>0</v>
      </c>
    </row>
    <row r="56" spans="1:21" ht="12.75" customHeight="1">
      <c r="A56" s="317">
        <f>+Datos!A85</f>
        <v>32</v>
      </c>
      <c r="B56" s="579">
        <f>+Datos!B85</f>
        <v>0</v>
      </c>
      <c r="C56" s="580"/>
      <c r="D56" s="256">
        <f>ROUND(Datos!F85,2)</f>
        <v>0</v>
      </c>
      <c r="E56" s="257">
        <f>IF(+D56&lt;&gt;0,Resúmen!$I$34,0)</f>
        <v>0</v>
      </c>
      <c r="F56" s="256">
        <f t="shared" si="15"/>
        <v>0</v>
      </c>
      <c r="G56" s="256">
        <f t="shared" si="1"/>
      </c>
      <c r="H56" s="258">
        <f t="shared" si="2"/>
      </c>
      <c r="I56" s="256">
        <f t="shared" si="3"/>
        <v>0</v>
      </c>
      <c r="J56" s="256">
        <f t="shared" si="4"/>
        <v>0</v>
      </c>
      <c r="K56" s="317">
        <f>+Datos!A85</f>
        <v>32</v>
      </c>
      <c r="L56" s="256">
        <f t="shared" si="5"/>
        <v>0</v>
      </c>
      <c r="M56" s="256">
        <f t="shared" si="6"/>
        <v>0</v>
      </c>
      <c r="N56" s="256">
        <f t="shared" si="7"/>
        <v>0</v>
      </c>
      <c r="O56" s="256">
        <f t="shared" si="8"/>
        <v>0</v>
      </c>
      <c r="P56" s="256">
        <f t="shared" si="9"/>
        <v>0</v>
      </c>
      <c r="Q56" s="256">
        <f t="shared" si="10"/>
        <v>0</v>
      </c>
      <c r="R56" s="256">
        <f t="shared" si="11"/>
        <v>0</v>
      </c>
      <c r="S56" s="259">
        <f t="shared" si="13"/>
        <v>0</v>
      </c>
      <c r="T56" s="262">
        <f t="shared" si="14"/>
        <v>0</v>
      </c>
      <c r="U56" s="316">
        <f t="shared" si="12"/>
        <v>0</v>
      </c>
    </row>
    <row r="57" spans="1:21" ht="12.75" customHeight="1">
      <c r="A57" s="317">
        <f>+Datos!A86</f>
        <v>33</v>
      </c>
      <c r="B57" s="579">
        <f>+Datos!B86</f>
        <v>0</v>
      </c>
      <c r="C57" s="580"/>
      <c r="D57" s="256">
        <f>ROUND(Datos!F86,2)</f>
        <v>0</v>
      </c>
      <c r="E57" s="257">
        <f>IF(+D57&lt;&gt;0,Resúmen!$I$34,0)</f>
        <v>0</v>
      </c>
      <c r="F57" s="256">
        <f t="shared" si="15"/>
        <v>0</v>
      </c>
      <c r="G57" s="256">
        <f aca="true" t="shared" si="16" ref="G57:G74">+IF(F57&gt;D$20,F57-D$20,"")</f>
      </c>
      <c r="H57" s="258">
        <f aca="true" t="shared" si="17" ref="H57:H88">(IF($H$23="","",IF(AND(F57&gt;$D$20,F57&lt;$O$19),(F57-$D$20)*$H$23,IF(F57&gt;=$O$19,$H$23*((MIN(F57,$O$19))-$D$20),""))))</f>
      </c>
      <c r="I57" s="256">
        <f aca="true" t="shared" si="18" ref="I57:I88">IF(I$23="","",IF(F57&gt;0,I$23*D$19,0))</f>
        <v>0</v>
      </c>
      <c r="J57" s="256">
        <f aca="true" t="shared" si="19" ref="J57:J88">IF(D57=$D$22,$J$24*F57,$J$23*MIN(F57,O$19))</f>
        <v>0</v>
      </c>
      <c r="K57" s="317">
        <f>+Datos!A86</f>
        <v>33</v>
      </c>
      <c r="L57" s="256">
        <f aca="true" t="shared" si="20" ref="L57:L88">IF(D57=$D$22,$L$24*F57,$L$23*MIN(F57,O$19))</f>
        <v>0</v>
      </c>
      <c r="M57" s="256">
        <f aca="true" t="shared" si="21" ref="M57:M88">$M$23*MIN(F57,O$19)</f>
        <v>0</v>
      </c>
      <c r="N57" s="256">
        <f aca="true" t="shared" si="22" ref="N57:N88">$N$23*MIN(F57,O$19)</f>
        <v>0</v>
      </c>
      <c r="O57" s="256">
        <f aca="true" t="shared" si="23" ref="O57:O88">$O$23*MIN(F57,O$19)</f>
        <v>0</v>
      </c>
      <c r="P57" s="256">
        <f aca="true" t="shared" si="24" ref="P57:P88">IF(D57=$D$22,$P$24*F57,MIN(F57,R$19)*P$23)</f>
        <v>0</v>
      </c>
      <c r="Q57" s="256">
        <f aca="true" t="shared" si="25" ref="Q57:Q88">IF(D57=$D$22,$Q$24*F57,MIN(F57,R$19)*Q$23)</f>
        <v>0</v>
      </c>
      <c r="R57" s="256">
        <f aca="true" t="shared" si="26" ref="R57:R88">$R$23*MIN(F57,R$19)</f>
        <v>0</v>
      </c>
      <c r="S57" s="259">
        <f t="shared" si="13"/>
        <v>0</v>
      </c>
      <c r="T57" s="262">
        <f t="shared" si="14"/>
        <v>0</v>
      </c>
      <c r="U57" s="316">
        <f t="shared" si="12"/>
        <v>0</v>
      </c>
    </row>
    <row r="58" spans="1:21" ht="12.75" customHeight="1">
      <c r="A58" s="317">
        <f>+Datos!A87</f>
        <v>34</v>
      </c>
      <c r="B58" s="579">
        <f>+Datos!B87</f>
        <v>0</v>
      </c>
      <c r="C58" s="580"/>
      <c r="D58" s="256">
        <f>ROUND(Datos!F87,2)</f>
        <v>0</v>
      </c>
      <c r="E58" s="257">
        <f>IF(+D58&lt;&gt;0,Resúmen!$I$34,0)</f>
        <v>0</v>
      </c>
      <c r="F58" s="256">
        <f t="shared" si="15"/>
        <v>0</v>
      </c>
      <c r="G58" s="256">
        <f t="shared" si="16"/>
      </c>
      <c r="H58" s="258">
        <f t="shared" si="17"/>
      </c>
      <c r="I58" s="256">
        <f t="shared" si="18"/>
        <v>0</v>
      </c>
      <c r="J58" s="256">
        <f t="shared" si="19"/>
        <v>0</v>
      </c>
      <c r="K58" s="317">
        <f>+Datos!A87</f>
        <v>34</v>
      </c>
      <c r="L58" s="256">
        <f t="shared" si="20"/>
        <v>0</v>
      </c>
      <c r="M58" s="256">
        <f t="shared" si="21"/>
        <v>0</v>
      </c>
      <c r="N58" s="256">
        <f t="shared" si="22"/>
        <v>0</v>
      </c>
      <c r="O58" s="256">
        <f t="shared" si="23"/>
        <v>0</v>
      </c>
      <c r="P58" s="256">
        <f t="shared" si="24"/>
        <v>0</v>
      </c>
      <c r="Q58" s="256">
        <f t="shared" si="25"/>
        <v>0</v>
      </c>
      <c r="R58" s="256">
        <f t="shared" si="26"/>
        <v>0</v>
      </c>
      <c r="S58" s="259">
        <f t="shared" si="13"/>
        <v>0</v>
      </c>
      <c r="T58" s="262">
        <f t="shared" si="14"/>
        <v>0</v>
      </c>
      <c r="U58" s="316">
        <f t="shared" si="12"/>
        <v>0</v>
      </c>
    </row>
    <row r="59" spans="1:21" ht="12.75" customHeight="1">
      <c r="A59" s="317">
        <f>+Datos!A88</f>
        <v>35</v>
      </c>
      <c r="B59" s="579">
        <f>+Datos!B88</f>
        <v>0</v>
      </c>
      <c r="C59" s="580"/>
      <c r="D59" s="256">
        <f>ROUND(Datos!F88,2)</f>
        <v>0</v>
      </c>
      <c r="E59" s="257">
        <f>IF(+D59&lt;&gt;0,Resúmen!$I$34,0)</f>
        <v>0</v>
      </c>
      <c r="F59" s="256">
        <f t="shared" si="15"/>
        <v>0</v>
      </c>
      <c r="G59" s="256">
        <f t="shared" si="16"/>
      </c>
      <c r="H59" s="258">
        <f t="shared" si="17"/>
      </c>
      <c r="I59" s="256">
        <f t="shared" si="18"/>
        <v>0</v>
      </c>
      <c r="J59" s="256">
        <f t="shared" si="19"/>
        <v>0</v>
      </c>
      <c r="K59" s="317">
        <f>+Datos!A88</f>
        <v>35</v>
      </c>
      <c r="L59" s="256">
        <f t="shared" si="20"/>
        <v>0</v>
      </c>
      <c r="M59" s="256">
        <f t="shared" si="21"/>
        <v>0</v>
      </c>
      <c r="N59" s="256">
        <f t="shared" si="22"/>
        <v>0</v>
      </c>
      <c r="O59" s="256">
        <f t="shared" si="23"/>
        <v>0</v>
      </c>
      <c r="P59" s="256">
        <f t="shared" si="24"/>
        <v>0</v>
      </c>
      <c r="Q59" s="256">
        <f t="shared" si="25"/>
        <v>0</v>
      </c>
      <c r="R59" s="256">
        <f t="shared" si="26"/>
        <v>0</v>
      </c>
      <c r="S59" s="259">
        <f t="shared" si="13"/>
        <v>0</v>
      </c>
      <c r="T59" s="262">
        <f t="shared" si="14"/>
        <v>0</v>
      </c>
      <c r="U59" s="316">
        <f t="shared" si="12"/>
        <v>0</v>
      </c>
    </row>
    <row r="60" spans="1:21" ht="12.75" customHeight="1">
      <c r="A60" s="317">
        <f>+Datos!A89</f>
        <v>36</v>
      </c>
      <c r="B60" s="579">
        <f>+Datos!B89</f>
        <v>0</v>
      </c>
      <c r="C60" s="580"/>
      <c r="D60" s="256">
        <f>ROUND(Datos!F89,2)</f>
        <v>0</v>
      </c>
      <c r="E60" s="257">
        <f>IF(+D60&lt;&gt;0,Resúmen!$I$34,0)</f>
        <v>0</v>
      </c>
      <c r="F60" s="256">
        <f t="shared" si="15"/>
        <v>0</v>
      </c>
      <c r="G60" s="256">
        <f t="shared" si="16"/>
      </c>
      <c r="H60" s="258">
        <f t="shared" si="17"/>
      </c>
      <c r="I60" s="256">
        <f t="shared" si="18"/>
        <v>0</v>
      </c>
      <c r="J60" s="256">
        <f t="shared" si="19"/>
        <v>0</v>
      </c>
      <c r="K60" s="317">
        <f>+Datos!A89</f>
        <v>36</v>
      </c>
      <c r="L60" s="256">
        <f t="shared" si="20"/>
        <v>0</v>
      </c>
      <c r="M60" s="256">
        <f t="shared" si="21"/>
        <v>0</v>
      </c>
      <c r="N60" s="256">
        <f t="shared" si="22"/>
        <v>0</v>
      </c>
      <c r="O60" s="256">
        <f t="shared" si="23"/>
        <v>0</v>
      </c>
      <c r="P60" s="256">
        <f t="shared" si="24"/>
        <v>0</v>
      </c>
      <c r="Q60" s="256">
        <f t="shared" si="25"/>
        <v>0</v>
      </c>
      <c r="R60" s="256">
        <f t="shared" si="26"/>
        <v>0</v>
      </c>
      <c r="S60" s="259">
        <f t="shared" si="13"/>
        <v>0</v>
      </c>
      <c r="T60" s="262">
        <f t="shared" si="14"/>
        <v>0</v>
      </c>
      <c r="U60" s="316">
        <f t="shared" si="12"/>
        <v>0</v>
      </c>
    </row>
    <row r="61" spans="1:21" ht="12.75" customHeight="1">
      <c r="A61" s="317">
        <f>+Datos!A90</f>
        <v>37</v>
      </c>
      <c r="B61" s="579">
        <f>+Datos!B90</f>
        <v>0</v>
      </c>
      <c r="C61" s="580"/>
      <c r="D61" s="256">
        <f>ROUND(Datos!F90,2)</f>
        <v>0</v>
      </c>
      <c r="E61" s="257">
        <f>IF(+D61&lt;&gt;0,Resúmen!$I$34,0)</f>
        <v>0</v>
      </c>
      <c r="F61" s="256">
        <f t="shared" si="15"/>
        <v>0</v>
      </c>
      <c r="G61" s="256">
        <f t="shared" si="16"/>
      </c>
      <c r="H61" s="258">
        <f t="shared" si="17"/>
      </c>
      <c r="I61" s="256">
        <f t="shared" si="18"/>
        <v>0</v>
      </c>
      <c r="J61" s="256">
        <f t="shared" si="19"/>
        <v>0</v>
      </c>
      <c r="K61" s="317">
        <f>+Datos!A90</f>
        <v>37</v>
      </c>
      <c r="L61" s="256">
        <f t="shared" si="20"/>
        <v>0</v>
      </c>
      <c r="M61" s="256">
        <f t="shared" si="21"/>
        <v>0</v>
      </c>
      <c r="N61" s="256">
        <f t="shared" si="22"/>
        <v>0</v>
      </c>
      <c r="O61" s="256">
        <f t="shared" si="23"/>
        <v>0</v>
      </c>
      <c r="P61" s="256">
        <f t="shared" si="24"/>
        <v>0</v>
      </c>
      <c r="Q61" s="256">
        <f t="shared" si="25"/>
        <v>0</v>
      </c>
      <c r="R61" s="256">
        <f t="shared" si="26"/>
        <v>0</v>
      </c>
      <c r="S61" s="259">
        <f t="shared" si="13"/>
        <v>0</v>
      </c>
      <c r="T61" s="262">
        <f t="shared" si="14"/>
        <v>0</v>
      </c>
      <c r="U61" s="316">
        <f t="shared" si="12"/>
        <v>0</v>
      </c>
    </row>
    <row r="62" spans="1:21" ht="12.75" customHeight="1">
      <c r="A62" s="317">
        <f>+Datos!A91</f>
        <v>38</v>
      </c>
      <c r="B62" s="579">
        <f>+Datos!B91</f>
        <v>0</v>
      </c>
      <c r="C62" s="580"/>
      <c r="D62" s="256">
        <f>ROUND(Datos!F91,2)</f>
        <v>0</v>
      </c>
      <c r="E62" s="257">
        <f>IF(+D62&lt;&gt;0,Resúmen!$I$34,0)</f>
        <v>0</v>
      </c>
      <c r="F62" s="256">
        <f t="shared" si="15"/>
        <v>0</v>
      </c>
      <c r="G62" s="256">
        <f t="shared" si="16"/>
      </c>
      <c r="H62" s="258">
        <f t="shared" si="17"/>
      </c>
      <c r="I62" s="256">
        <f t="shared" si="18"/>
        <v>0</v>
      </c>
      <c r="J62" s="256">
        <f t="shared" si="19"/>
        <v>0</v>
      </c>
      <c r="K62" s="317">
        <f>+Datos!A91</f>
        <v>38</v>
      </c>
      <c r="L62" s="256">
        <f t="shared" si="20"/>
        <v>0</v>
      </c>
      <c r="M62" s="256">
        <f t="shared" si="21"/>
        <v>0</v>
      </c>
      <c r="N62" s="256">
        <f t="shared" si="22"/>
        <v>0</v>
      </c>
      <c r="O62" s="256">
        <f t="shared" si="23"/>
        <v>0</v>
      </c>
      <c r="P62" s="256">
        <f t="shared" si="24"/>
        <v>0</v>
      </c>
      <c r="Q62" s="256">
        <f t="shared" si="25"/>
        <v>0</v>
      </c>
      <c r="R62" s="256">
        <f t="shared" si="26"/>
        <v>0</v>
      </c>
      <c r="S62" s="259">
        <f t="shared" si="13"/>
        <v>0</v>
      </c>
      <c r="T62" s="262">
        <f t="shared" si="14"/>
        <v>0</v>
      </c>
      <c r="U62" s="316">
        <f t="shared" si="12"/>
        <v>0</v>
      </c>
    </row>
    <row r="63" spans="1:21" ht="12.75" customHeight="1">
      <c r="A63" s="317">
        <f>+Datos!A92</f>
        <v>39</v>
      </c>
      <c r="B63" s="579">
        <f>+Datos!B92</f>
        <v>0</v>
      </c>
      <c r="C63" s="580"/>
      <c r="D63" s="256">
        <f>ROUND(Datos!F92,2)</f>
        <v>0</v>
      </c>
      <c r="E63" s="257">
        <f>IF(+D63&lt;&gt;0,Resúmen!$I$34,0)</f>
        <v>0</v>
      </c>
      <c r="F63" s="256">
        <f t="shared" si="15"/>
        <v>0</v>
      </c>
      <c r="G63" s="256">
        <f t="shared" si="16"/>
      </c>
      <c r="H63" s="258">
        <f t="shared" si="17"/>
      </c>
      <c r="I63" s="256">
        <f t="shared" si="18"/>
        <v>0</v>
      </c>
      <c r="J63" s="256">
        <f t="shared" si="19"/>
        <v>0</v>
      </c>
      <c r="K63" s="317">
        <f>+Datos!A92</f>
        <v>39</v>
      </c>
      <c r="L63" s="256">
        <f t="shared" si="20"/>
        <v>0</v>
      </c>
      <c r="M63" s="256">
        <f t="shared" si="21"/>
        <v>0</v>
      </c>
      <c r="N63" s="256">
        <f t="shared" si="22"/>
        <v>0</v>
      </c>
      <c r="O63" s="256">
        <f t="shared" si="23"/>
        <v>0</v>
      </c>
      <c r="P63" s="256">
        <f t="shared" si="24"/>
        <v>0</v>
      </c>
      <c r="Q63" s="256">
        <f t="shared" si="25"/>
        <v>0</v>
      </c>
      <c r="R63" s="256">
        <f t="shared" si="26"/>
        <v>0</v>
      </c>
      <c r="S63" s="259">
        <f t="shared" si="13"/>
        <v>0</v>
      </c>
      <c r="T63" s="262">
        <f t="shared" si="14"/>
        <v>0</v>
      </c>
      <c r="U63" s="316">
        <f t="shared" si="12"/>
        <v>0</v>
      </c>
    </row>
    <row r="64" spans="1:21" ht="12.75" customHeight="1">
      <c r="A64" s="317">
        <f>+Datos!A93</f>
        <v>40</v>
      </c>
      <c r="B64" s="579">
        <f>+Datos!B93</f>
        <v>0</v>
      </c>
      <c r="C64" s="580"/>
      <c r="D64" s="256">
        <f>ROUND(Datos!F93,2)</f>
        <v>0</v>
      </c>
      <c r="E64" s="257">
        <f>IF(+D64&lt;&gt;0,Resúmen!$I$34,0)</f>
        <v>0</v>
      </c>
      <c r="F64" s="256">
        <f t="shared" si="15"/>
        <v>0</v>
      </c>
      <c r="G64" s="256">
        <f t="shared" si="16"/>
      </c>
      <c r="H64" s="258">
        <f t="shared" si="17"/>
      </c>
      <c r="I64" s="256">
        <f t="shared" si="18"/>
        <v>0</v>
      </c>
      <c r="J64" s="256">
        <f t="shared" si="19"/>
        <v>0</v>
      </c>
      <c r="K64" s="317">
        <f>+Datos!A93</f>
        <v>40</v>
      </c>
      <c r="L64" s="256">
        <f t="shared" si="20"/>
        <v>0</v>
      </c>
      <c r="M64" s="256">
        <f t="shared" si="21"/>
        <v>0</v>
      </c>
      <c r="N64" s="256">
        <f t="shared" si="22"/>
        <v>0</v>
      </c>
      <c r="O64" s="256">
        <f t="shared" si="23"/>
        <v>0</v>
      </c>
      <c r="P64" s="256">
        <f t="shared" si="24"/>
        <v>0</v>
      </c>
      <c r="Q64" s="256">
        <f t="shared" si="25"/>
        <v>0</v>
      </c>
      <c r="R64" s="256">
        <f t="shared" si="26"/>
        <v>0</v>
      </c>
      <c r="S64" s="259">
        <f t="shared" si="13"/>
        <v>0</v>
      </c>
      <c r="T64" s="262">
        <f t="shared" si="14"/>
        <v>0</v>
      </c>
      <c r="U64" s="316">
        <f t="shared" si="12"/>
        <v>0</v>
      </c>
    </row>
    <row r="65" spans="1:21" ht="12.75" customHeight="1">
      <c r="A65" s="317">
        <f>+Datos!A94</f>
        <v>41</v>
      </c>
      <c r="B65" s="579">
        <f>+Datos!B94</f>
        <v>0</v>
      </c>
      <c r="C65" s="580"/>
      <c r="D65" s="256">
        <f>ROUND(Datos!F94,2)</f>
        <v>0</v>
      </c>
      <c r="E65" s="257">
        <f>IF(+D65&lt;&gt;0,Resúmen!$I$34,0)</f>
        <v>0</v>
      </c>
      <c r="F65" s="256">
        <f t="shared" si="15"/>
        <v>0</v>
      </c>
      <c r="G65" s="256">
        <f t="shared" si="16"/>
      </c>
      <c r="H65" s="258">
        <f t="shared" si="17"/>
      </c>
      <c r="I65" s="256">
        <f t="shared" si="18"/>
        <v>0</v>
      </c>
      <c r="J65" s="256">
        <f t="shared" si="19"/>
        <v>0</v>
      </c>
      <c r="K65" s="317">
        <f>+Datos!A94</f>
        <v>41</v>
      </c>
      <c r="L65" s="256">
        <f t="shared" si="20"/>
        <v>0</v>
      </c>
      <c r="M65" s="256">
        <f t="shared" si="21"/>
        <v>0</v>
      </c>
      <c r="N65" s="256">
        <f t="shared" si="22"/>
        <v>0</v>
      </c>
      <c r="O65" s="256">
        <f t="shared" si="23"/>
        <v>0</v>
      </c>
      <c r="P65" s="256">
        <f t="shared" si="24"/>
        <v>0</v>
      </c>
      <c r="Q65" s="256">
        <f t="shared" si="25"/>
        <v>0</v>
      </c>
      <c r="R65" s="256">
        <f t="shared" si="26"/>
        <v>0</v>
      </c>
      <c r="S65" s="259">
        <f t="shared" si="13"/>
        <v>0</v>
      </c>
      <c r="T65" s="262">
        <f t="shared" si="14"/>
        <v>0</v>
      </c>
      <c r="U65" s="316">
        <f t="shared" si="12"/>
        <v>0</v>
      </c>
    </row>
    <row r="66" spans="1:21" ht="12.75" customHeight="1">
      <c r="A66" s="317">
        <f>+Datos!A95</f>
        <v>42</v>
      </c>
      <c r="B66" s="579">
        <f>+Datos!B95</f>
        <v>0</v>
      </c>
      <c r="C66" s="580"/>
      <c r="D66" s="256">
        <f>ROUND(Datos!F95,2)</f>
        <v>0</v>
      </c>
      <c r="E66" s="257">
        <f>IF(+D66&lt;&gt;0,Resúmen!$I$34,0)</f>
        <v>0</v>
      </c>
      <c r="F66" s="256">
        <f t="shared" si="15"/>
        <v>0</v>
      </c>
      <c r="G66" s="256">
        <f t="shared" si="16"/>
      </c>
      <c r="H66" s="258">
        <f t="shared" si="17"/>
      </c>
      <c r="I66" s="256">
        <f t="shared" si="18"/>
        <v>0</v>
      </c>
      <c r="J66" s="256">
        <f t="shared" si="19"/>
        <v>0</v>
      </c>
      <c r="K66" s="317">
        <f>+Datos!A95</f>
        <v>42</v>
      </c>
      <c r="L66" s="256">
        <f t="shared" si="20"/>
        <v>0</v>
      </c>
      <c r="M66" s="256">
        <f t="shared" si="21"/>
        <v>0</v>
      </c>
      <c r="N66" s="256">
        <f t="shared" si="22"/>
        <v>0</v>
      </c>
      <c r="O66" s="256">
        <f t="shared" si="23"/>
        <v>0</v>
      </c>
      <c r="P66" s="256">
        <f t="shared" si="24"/>
        <v>0</v>
      </c>
      <c r="Q66" s="256">
        <f t="shared" si="25"/>
        <v>0</v>
      </c>
      <c r="R66" s="256">
        <f t="shared" si="26"/>
        <v>0</v>
      </c>
      <c r="S66" s="259">
        <f t="shared" si="13"/>
        <v>0</v>
      </c>
      <c r="T66" s="262">
        <f t="shared" si="14"/>
        <v>0</v>
      </c>
      <c r="U66" s="316">
        <f t="shared" si="12"/>
        <v>0</v>
      </c>
    </row>
    <row r="67" spans="1:21" ht="12.75" customHeight="1">
      <c r="A67" s="317">
        <f>+Datos!A96</f>
        <v>43</v>
      </c>
      <c r="B67" s="579">
        <f>+Datos!B96</f>
        <v>0</v>
      </c>
      <c r="C67" s="580"/>
      <c r="D67" s="256">
        <f>ROUND(Datos!F96,2)</f>
        <v>0</v>
      </c>
      <c r="E67" s="257">
        <f>IF(+D67&lt;&gt;0,Resúmen!$I$34,0)</f>
        <v>0</v>
      </c>
      <c r="F67" s="256">
        <f t="shared" si="15"/>
        <v>0</v>
      </c>
      <c r="G67" s="256">
        <f t="shared" si="16"/>
      </c>
      <c r="H67" s="258">
        <f t="shared" si="17"/>
      </c>
      <c r="I67" s="256">
        <f t="shared" si="18"/>
        <v>0</v>
      </c>
      <c r="J67" s="256">
        <f t="shared" si="19"/>
        <v>0</v>
      </c>
      <c r="K67" s="317">
        <f>+Datos!A96</f>
        <v>43</v>
      </c>
      <c r="L67" s="256">
        <f t="shared" si="20"/>
        <v>0</v>
      </c>
      <c r="M67" s="256">
        <f t="shared" si="21"/>
        <v>0</v>
      </c>
      <c r="N67" s="256">
        <f t="shared" si="22"/>
        <v>0</v>
      </c>
      <c r="O67" s="256">
        <f t="shared" si="23"/>
        <v>0</v>
      </c>
      <c r="P67" s="256">
        <f t="shared" si="24"/>
        <v>0</v>
      </c>
      <c r="Q67" s="256">
        <f t="shared" si="25"/>
        <v>0</v>
      </c>
      <c r="R67" s="256">
        <f t="shared" si="26"/>
        <v>0</v>
      </c>
      <c r="S67" s="259">
        <f t="shared" si="13"/>
        <v>0</v>
      </c>
      <c r="T67" s="262">
        <f t="shared" si="14"/>
        <v>0</v>
      </c>
      <c r="U67" s="316">
        <f t="shared" si="12"/>
        <v>0</v>
      </c>
    </row>
    <row r="68" spans="1:21" ht="12.75" customHeight="1">
      <c r="A68" s="317">
        <f>+Datos!A97</f>
        <v>44</v>
      </c>
      <c r="B68" s="579">
        <f>+Datos!B97</f>
        <v>0</v>
      </c>
      <c r="C68" s="580"/>
      <c r="D68" s="256">
        <f>ROUND(Datos!F97,2)</f>
        <v>0</v>
      </c>
      <c r="E68" s="257">
        <f>IF(+D68&lt;&gt;0,Resúmen!$I$34,0)</f>
        <v>0</v>
      </c>
      <c r="F68" s="256">
        <f t="shared" si="15"/>
        <v>0</v>
      </c>
      <c r="G68" s="256">
        <f t="shared" si="16"/>
      </c>
      <c r="H68" s="258">
        <f t="shared" si="17"/>
      </c>
      <c r="I68" s="256">
        <f t="shared" si="18"/>
        <v>0</v>
      </c>
      <c r="J68" s="256">
        <f t="shared" si="19"/>
        <v>0</v>
      </c>
      <c r="K68" s="317">
        <f>+Datos!A97</f>
        <v>44</v>
      </c>
      <c r="L68" s="256">
        <f t="shared" si="20"/>
        <v>0</v>
      </c>
      <c r="M68" s="256">
        <f t="shared" si="21"/>
        <v>0</v>
      </c>
      <c r="N68" s="256">
        <f t="shared" si="22"/>
        <v>0</v>
      </c>
      <c r="O68" s="256">
        <f t="shared" si="23"/>
        <v>0</v>
      </c>
      <c r="P68" s="256">
        <f t="shared" si="24"/>
        <v>0</v>
      </c>
      <c r="Q68" s="256">
        <f t="shared" si="25"/>
        <v>0</v>
      </c>
      <c r="R68" s="256">
        <f t="shared" si="26"/>
        <v>0</v>
      </c>
      <c r="S68" s="259">
        <f t="shared" si="13"/>
        <v>0</v>
      </c>
      <c r="T68" s="262">
        <f t="shared" si="14"/>
        <v>0</v>
      </c>
      <c r="U68" s="316">
        <f t="shared" si="12"/>
        <v>0</v>
      </c>
    </row>
    <row r="69" spans="1:21" ht="12.75" customHeight="1">
      <c r="A69" s="317">
        <f>+Datos!A98</f>
        <v>45</v>
      </c>
      <c r="B69" s="579">
        <f>+Datos!B98</f>
        <v>0</v>
      </c>
      <c r="C69" s="580"/>
      <c r="D69" s="256">
        <f>ROUND(Datos!F98,2)</f>
        <v>0</v>
      </c>
      <c r="E69" s="257">
        <f>IF(+D69&lt;&gt;0,Resúmen!$I$34,0)</f>
        <v>0</v>
      </c>
      <c r="F69" s="256">
        <f t="shared" si="15"/>
        <v>0</v>
      </c>
      <c r="G69" s="256">
        <f t="shared" si="16"/>
      </c>
      <c r="H69" s="258">
        <f t="shared" si="17"/>
      </c>
      <c r="I69" s="256">
        <f t="shared" si="18"/>
        <v>0</v>
      </c>
      <c r="J69" s="256">
        <f t="shared" si="19"/>
        <v>0</v>
      </c>
      <c r="K69" s="317">
        <f>+Datos!A98</f>
        <v>45</v>
      </c>
      <c r="L69" s="256">
        <f t="shared" si="20"/>
        <v>0</v>
      </c>
      <c r="M69" s="256">
        <f t="shared" si="21"/>
        <v>0</v>
      </c>
      <c r="N69" s="256">
        <f t="shared" si="22"/>
        <v>0</v>
      </c>
      <c r="O69" s="256">
        <f t="shared" si="23"/>
        <v>0</v>
      </c>
      <c r="P69" s="256">
        <f t="shared" si="24"/>
        <v>0</v>
      </c>
      <c r="Q69" s="256">
        <f t="shared" si="25"/>
        <v>0</v>
      </c>
      <c r="R69" s="256">
        <f t="shared" si="26"/>
        <v>0</v>
      </c>
      <c r="S69" s="259">
        <f t="shared" si="13"/>
        <v>0</v>
      </c>
      <c r="T69" s="262">
        <f t="shared" si="14"/>
        <v>0</v>
      </c>
      <c r="U69" s="316">
        <f t="shared" si="12"/>
        <v>0</v>
      </c>
    </row>
    <row r="70" spans="1:21" ht="12.75" customHeight="1">
      <c r="A70" s="317">
        <f>+Datos!A99</f>
        <v>46</v>
      </c>
      <c r="B70" s="579">
        <f>+Datos!B99</f>
        <v>0</v>
      </c>
      <c r="C70" s="580"/>
      <c r="D70" s="256">
        <f>ROUND(Datos!F99,2)</f>
        <v>0</v>
      </c>
      <c r="E70" s="257">
        <f>IF(+D70&lt;&gt;0,Resúmen!$I$34,0)</f>
        <v>0</v>
      </c>
      <c r="F70" s="256">
        <f t="shared" si="15"/>
        <v>0</v>
      </c>
      <c r="G70" s="256">
        <f t="shared" si="16"/>
      </c>
      <c r="H70" s="258">
        <f t="shared" si="17"/>
      </c>
      <c r="I70" s="256">
        <f t="shared" si="18"/>
        <v>0</v>
      </c>
      <c r="J70" s="256">
        <f t="shared" si="19"/>
        <v>0</v>
      </c>
      <c r="K70" s="317">
        <f>+Datos!A99</f>
        <v>46</v>
      </c>
      <c r="L70" s="256">
        <f t="shared" si="20"/>
        <v>0</v>
      </c>
      <c r="M70" s="256">
        <f t="shared" si="21"/>
        <v>0</v>
      </c>
      <c r="N70" s="256">
        <f t="shared" si="22"/>
        <v>0</v>
      </c>
      <c r="O70" s="256">
        <f t="shared" si="23"/>
        <v>0</v>
      </c>
      <c r="P70" s="256">
        <f t="shared" si="24"/>
        <v>0</v>
      </c>
      <c r="Q70" s="256">
        <f t="shared" si="25"/>
        <v>0</v>
      </c>
      <c r="R70" s="256">
        <f t="shared" si="26"/>
        <v>0</v>
      </c>
      <c r="S70" s="259">
        <f t="shared" si="13"/>
        <v>0</v>
      </c>
      <c r="T70" s="262">
        <f t="shared" si="14"/>
        <v>0</v>
      </c>
      <c r="U70" s="316">
        <f t="shared" si="12"/>
        <v>0</v>
      </c>
    </row>
    <row r="71" spans="1:21" ht="12.75" customHeight="1">
      <c r="A71" s="317">
        <f>+Datos!A100</f>
        <v>47</v>
      </c>
      <c r="B71" s="579">
        <f>+Datos!B100</f>
        <v>0</v>
      </c>
      <c r="C71" s="580"/>
      <c r="D71" s="256">
        <f>ROUND(Datos!F100,2)</f>
        <v>0</v>
      </c>
      <c r="E71" s="257">
        <f>IF(+D71&lt;&gt;0,Resúmen!$I$34,0)</f>
        <v>0</v>
      </c>
      <c r="F71" s="256">
        <f t="shared" si="15"/>
        <v>0</v>
      </c>
      <c r="G71" s="256">
        <f t="shared" si="16"/>
      </c>
      <c r="H71" s="258">
        <f t="shared" si="17"/>
      </c>
      <c r="I71" s="256">
        <f t="shared" si="18"/>
        <v>0</v>
      </c>
      <c r="J71" s="256">
        <f t="shared" si="19"/>
        <v>0</v>
      </c>
      <c r="K71" s="317">
        <f>+Datos!A100</f>
        <v>47</v>
      </c>
      <c r="L71" s="256">
        <f t="shared" si="20"/>
        <v>0</v>
      </c>
      <c r="M71" s="256">
        <f t="shared" si="21"/>
        <v>0</v>
      </c>
      <c r="N71" s="256">
        <f t="shared" si="22"/>
        <v>0</v>
      </c>
      <c r="O71" s="256">
        <f t="shared" si="23"/>
        <v>0</v>
      </c>
      <c r="P71" s="256">
        <f t="shared" si="24"/>
        <v>0</v>
      </c>
      <c r="Q71" s="256">
        <f t="shared" si="25"/>
        <v>0</v>
      </c>
      <c r="R71" s="256">
        <f t="shared" si="26"/>
        <v>0</v>
      </c>
      <c r="S71" s="259">
        <f t="shared" si="13"/>
        <v>0</v>
      </c>
      <c r="T71" s="262">
        <f t="shared" si="14"/>
        <v>0</v>
      </c>
      <c r="U71" s="316">
        <f t="shared" si="12"/>
        <v>0</v>
      </c>
    </row>
    <row r="72" spans="1:21" ht="12.75" customHeight="1">
      <c r="A72" s="317">
        <f>+Datos!A101</f>
        <v>48</v>
      </c>
      <c r="B72" s="579">
        <f>+Datos!B101</f>
        <v>0</v>
      </c>
      <c r="C72" s="580"/>
      <c r="D72" s="256">
        <f>ROUND(Datos!F101,2)</f>
        <v>0</v>
      </c>
      <c r="E72" s="257">
        <f>IF(+D72&lt;&gt;0,Resúmen!$I$34,0)</f>
        <v>0</v>
      </c>
      <c r="F72" s="256">
        <f t="shared" si="15"/>
        <v>0</v>
      </c>
      <c r="G72" s="256">
        <f t="shared" si="16"/>
      </c>
      <c r="H72" s="258">
        <f t="shared" si="17"/>
      </c>
      <c r="I72" s="256">
        <f t="shared" si="18"/>
        <v>0</v>
      </c>
      <c r="J72" s="256">
        <f t="shared" si="19"/>
        <v>0</v>
      </c>
      <c r="K72" s="317">
        <f>+Datos!A101</f>
        <v>48</v>
      </c>
      <c r="L72" s="256">
        <f t="shared" si="20"/>
        <v>0</v>
      </c>
      <c r="M72" s="256">
        <f t="shared" si="21"/>
        <v>0</v>
      </c>
      <c r="N72" s="256">
        <f t="shared" si="22"/>
        <v>0</v>
      </c>
      <c r="O72" s="256">
        <f t="shared" si="23"/>
        <v>0</v>
      </c>
      <c r="P72" s="256">
        <f t="shared" si="24"/>
        <v>0</v>
      </c>
      <c r="Q72" s="256">
        <f t="shared" si="25"/>
        <v>0</v>
      </c>
      <c r="R72" s="256">
        <f t="shared" si="26"/>
        <v>0</v>
      </c>
      <c r="S72" s="259">
        <f t="shared" si="13"/>
        <v>0</v>
      </c>
      <c r="T72" s="262">
        <f t="shared" si="14"/>
        <v>0</v>
      </c>
      <c r="U72" s="316">
        <f t="shared" si="12"/>
        <v>0</v>
      </c>
    </row>
    <row r="73" spans="1:21" ht="12.75" customHeight="1">
      <c r="A73" s="317">
        <f>+Datos!A102</f>
        <v>49</v>
      </c>
      <c r="B73" s="579">
        <f>+Datos!B102</f>
        <v>0</v>
      </c>
      <c r="C73" s="580"/>
      <c r="D73" s="256">
        <f>ROUND(Datos!F102,2)</f>
        <v>0</v>
      </c>
      <c r="E73" s="257">
        <f>IF(+D73&lt;&gt;0,Resúmen!$I$34,0)</f>
        <v>0</v>
      </c>
      <c r="F73" s="256">
        <f t="shared" si="15"/>
        <v>0</v>
      </c>
      <c r="G73" s="256">
        <f t="shared" si="16"/>
      </c>
      <c r="H73" s="258">
        <f t="shared" si="17"/>
      </c>
      <c r="I73" s="256">
        <f t="shared" si="18"/>
        <v>0</v>
      </c>
      <c r="J73" s="256">
        <f t="shared" si="19"/>
        <v>0</v>
      </c>
      <c r="K73" s="317">
        <f>+Datos!A102</f>
        <v>49</v>
      </c>
      <c r="L73" s="256">
        <f t="shared" si="20"/>
        <v>0</v>
      </c>
      <c r="M73" s="256">
        <f t="shared" si="21"/>
        <v>0</v>
      </c>
      <c r="N73" s="256">
        <f t="shared" si="22"/>
        <v>0</v>
      </c>
      <c r="O73" s="256">
        <f t="shared" si="23"/>
        <v>0</v>
      </c>
      <c r="P73" s="256">
        <f t="shared" si="24"/>
        <v>0</v>
      </c>
      <c r="Q73" s="256">
        <f t="shared" si="25"/>
        <v>0</v>
      </c>
      <c r="R73" s="256">
        <f t="shared" si="26"/>
        <v>0</v>
      </c>
      <c r="S73" s="259">
        <f t="shared" si="13"/>
        <v>0</v>
      </c>
      <c r="T73" s="262">
        <f t="shared" si="14"/>
        <v>0</v>
      </c>
      <c r="U73" s="316">
        <f t="shared" si="12"/>
        <v>0</v>
      </c>
    </row>
    <row r="74" spans="1:21" ht="12.75" customHeight="1">
      <c r="A74" s="317">
        <f>+Datos!A103</f>
        <v>50</v>
      </c>
      <c r="B74" s="579">
        <f>+Datos!B103</f>
        <v>0</v>
      </c>
      <c r="C74" s="581"/>
      <c r="D74" s="256">
        <f>ROUND(Datos!F103,2)</f>
        <v>0</v>
      </c>
      <c r="E74" s="257">
        <f>IF(+D74&lt;&gt;0,Resúmen!$I$34,0)</f>
        <v>0</v>
      </c>
      <c r="F74" s="256">
        <f t="shared" si="15"/>
        <v>0</v>
      </c>
      <c r="G74" s="256">
        <f t="shared" si="16"/>
      </c>
      <c r="H74" s="258">
        <f t="shared" si="17"/>
      </c>
      <c r="I74" s="256">
        <f t="shared" si="18"/>
        <v>0</v>
      </c>
      <c r="J74" s="256">
        <f t="shared" si="19"/>
        <v>0</v>
      </c>
      <c r="K74" s="317">
        <f>+Datos!A103</f>
        <v>50</v>
      </c>
      <c r="L74" s="256">
        <f t="shared" si="20"/>
        <v>0</v>
      </c>
      <c r="M74" s="256">
        <f t="shared" si="21"/>
        <v>0</v>
      </c>
      <c r="N74" s="256">
        <f t="shared" si="22"/>
        <v>0</v>
      </c>
      <c r="O74" s="256">
        <f t="shared" si="23"/>
        <v>0</v>
      </c>
      <c r="P74" s="256">
        <f t="shared" si="24"/>
        <v>0</v>
      </c>
      <c r="Q74" s="256">
        <f t="shared" si="25"/>
        <v>0</v>
      </c>
      <c r="R74" s="256">
        <f t="shared" si="26"/>
        <v>0</v>
      </c>
      <c r="S74" s="259">
        <f t="shared" si="13"/>
        <v>0</v>
      </c>
      <c r="T74" s="262">
        <f t="shared" si="14"/>
        <v>0</v>
      </c>
      <c r="U74" s="316">
        <f t="shared" si="12"/>
        <v>0</v>
      </c>
    </row>
    <row r="75" spans="1:21" ht="12.75" customHeight="1">
      <c r="A75" s="317">
        <f>+Datos!A104</f>
        <v>51</v>
      </c>
      <c r="B75" s="579">
        <f>+Datos!B104</f>
        <v>0</v>
      </c>
      <c r="C75" s="581"/>
      <c r="D75" s="256">
        <f>ROUND(Datos!F104,2)</f>
        <v>0</v>
      </c>
      <c r="E75" s="257">
        <f>IF(+D75&lt;&gt;0,Resúmen!$I$34,0)</f>
        <v>0</v>
      </c>
      <c r="F75" s="256">
        <f aca="true" t="shared" si="27" ref="F75:F89">ROUND(D75*E75,2)</f>
        <v>0</v>
      </c>
      <c r="G75" s="256">
        <f aca="true" t="shared" si="28" ref="G75:G89">+IF(F75&gt;D$20,F75-D$20,"")</f>
      </c>
      <c r="H75" s="258">
        <f t="shared" si="17"/>
      </c>
      <c r="I75" s="256">
        <f t="shared" si="18"/>
        <v>0</v>
      </c>
      <c r="J75" s="256">
        <f t="shared" si="19"/>
        <v>0</v>
      </c>
      <c r="K75" s="317">
        <f>+Datos!A104</f>
        <v>51</v>
      </c>
      <c r="L75" s="256">
        <f t="shared" si="20"/>
        <v>0</v>
      </c>
      <c r="M75" s="256">
        <f t="shared" si="21"/>
        <v>0</v>
      </c>
      <c r="N75" s="256">
        <f t="shared" si="22"/>
        <v>0</v>
      </c>
      <c r="O75" s="256">
        <f t="shared" si="23"/>
        <v>0</v>
      </c>
      <c r="P75" s="256">
        <f t="shared" si="24"/>
        <v>0</v>
      </c>
      <c r="Q75" s="256">
        <f t="shared" si="25"/>
        <v>0</v>
      </c>
      <c r="R75" s="256">
        <f t="shared" si="26"/>
        <v>0</v>
      </c>
      <c r="S75" s="259">
        <f t="shared" si="13"/>
        <v>0</v>
      </c>
      <c r="T75" s="262">
        <f t="shared" si="14"/>
        <v>0</v>
      </c>
      <c r="U75" s="316">
        <f t="shared" si="12"/>
        <v>0</v>
      </c>
    </row>
    <row r="76" spans="1:21" ht="12.75" customHeight="1">
      <c r="A76" s="317">
        <f>+Datos!A105</f>
        <v>52</v>
      </c>
      <c r="B76" s="579">
        <f>+Datos!B105</f>
        <v>0</v>
      </c>
      <c r="C76" s="581"/>
      <c r="D76" s="256">
        <f>ROUND(Datos!F105,2)</f>
        <v>0</v>
      </c>
      <c r="E76" s="257">
        <f>IF(+D76&lt;&gt;0,Resúmen!$I$34,0)</f>
        <v>0</v>
      </c>
      <c r="F76" s="256">
        <f t="shared" si="27"/>
        <v>0</v>
      </c>
      <c r="G76" s="256">
        <f t="shared" si="28"/>
      </c>
      <c r="H76" s="258">
        <f t="shared" si="17"/>
      </c>
      <c r="I76" s="256">
        <f t="shared" si="18"/>
        <v>0</v>
      </c>
      <c r="J76" s="256">
        <f t="shared" si="19"/>
        <v>0</v>
      </c>
      <c r="K76" s="317">
        <f>+Datos!A105</f>
        <v>52</v>
      </c>
      <c r="L76" s="256">
        <f t="shared" si="20"/>
        <v>0</v>
      </c>
      <c r="M76" s="256">
        <f t="shared" si="21"/>
        <v>0</v>
      </c>
      <c r="N76" s="256">
        <f t="shared" si="22"/>
        <v>0</v>
      </c>
      <c r="O76" s="256">
        <f t="shared" si="23"/>
        <v>0</v>
      </c>
      <c r="P76" s="256">
        <f t="shared" si="24"/>
        <v>0</v>
      </c>
      <c r="Q76" s="256">
        <f t="shared" si="25"/>
        <v>0</v>
      </c>
      <c r="R76" s="256">
        <f t="shared" si="26"/>
        <v>0</v>
      </c>
      <c r="S76" s="259">
        <f t="shared" si="13"/>
        <v>0</v>
      </c>
      <c r="T76" s="262">
        <f t="shared" si="14"/>
        <v>0</v>
      </c>
      <c r="U76" s="316">
        <f t="shared" si="12"/>
        <v>0</v>
      </c>
    </row>
    <row r="77" spans="1:21" ht="12.75" customHeight="1">
      <c r="A77" s="317">
        <f>+Datos!A106</f>
        <v>53</v>
      </c>
      <c r="B77" s="579">
        <f>+Datos!B106</f>
        <v>0</v>
      </c>
      <c r="C77" s="581"/>
      <c r="D77" s="256">
        <f>ROUND(Datos!F106,2)</f>
        <v>0</v>
      </c>
      <c r="E77" s="257">
        <f>IF(+D77&lt;&gt;0,Resúmen!$I$34,0)</f>
        <v>0</v>
      </c>
      <c r="F77" s="256">
        <f t="shared" si="27"/>
        <v>0</v>
      </c>
      <c r="G77" s="256">
        <f t="shared" si="28"/>
      </c>
      <c r="H77" s="258">
        <f t="shared" si="17"/>
      </c>
      <c r="I77" s="256">
        <f t="shared" si="18"/>
        <v>0</v>
      </c>
      <c r="J77" s="256">
        <f t="shared" si="19"/>
        <v>0</v>
      </c>
      <c r="K77" s="317">
        <f>+Datos!A106</f>
        <v>53</v>
      </c>
      <c r="L77" s="256">
        <f t="shared" si="20"/>
        <v>0</v>
      </c>
      <c r="M77" s="256">
        <f t="shared" si="21"/>
        <v>0</v>
      </c>
      <c r="N77" s="256">
        <f t="shared" si="22"/>
        <v>0</v>
      </c>
      <c r="O77" s="256">
        <f t="shared" si="23"/>
        <v>0</v>
      </c>
      <c r="P77" s="256">
        <f t="shared" si="24"/>
        <v>0</v>
      </c>
      <c r="Q77" s="256">
        <f t="shared" si="25"/>
        <v>0</v>
      </c>
      <c r="R77" s="256">
        <f t="shared" si="26"/>
        <v>0</v>
      </c>
      <c r="S77" s="259">
        <f t="shared" si="13"/>
        <v>0</v>
      </c>
      <c r="T77" s="262">
        <f t="shared" si="14"/>
        <v>0</v>
      </c>
      <c r="U77" s="316">
        <f t="shared" si="12"/>
        <v>0</v>
      </c>
    </row>
    <row r="78" spans="1:21" ht="12.75" customHeight="1">
      <c r="A78" s="317">
        <f>+Datos!A107</f>
        <v>54</v>
      </c>
      <c r="B78" s="579">
        <f>+Datos!B107</f>
        <v>0</v>
      </c>
      <c r="C78" s="581"/>
      <c r="D78" s="256">
        <f>ROUND(Datos!F107,2)</f>
        <v>0</v>
      </c>
      <c r="E78" s="257">
        <f>IF(+D78&lt;&gt;0,Resúmen!$I$34,0)</f>
        <v>0</v>
      </c>
      <c r="F78" s="256">
        <f t="shared" si="27"/>
        <v>0</v>
      </c>
      <c r="G78" s="256">
        <f t="shared" si="28"/>
      </c>
      <c r="H78" s="258">
        <f t="shared" si="17"/>
      </c>
      <c r="I78" s="256">
        <f t="shared" si="18"/>
        <v>0</v>
      </c>
      <c r="J78" s="256">
        <f t="shared" si="19"/>
        <v>0</v>
      </c>
      <c r="K78" s="317">
        <f>+Datos!A107</f>
        <v>54</v>
      </c>
      <c r="L78" s="256">
        <f t="shared" si="20"/>
        <v>0</v>
      </c>
      <c r="M78" s="256">
        <f t="shared" si="21"/>
        <v>0</v>
      </c>
      <c r="N78" s="256">
        <f t="shared" si="22"/>
        <v>0</v>
      </c>
      <c r="O78" s="256">
        <f t="shared" si="23"/>
        <v>0</v>
      </c>
      <c r="P78" s="256">
        <f t="shared" si="24"/>
        <v>0</v>
      </c>
      <c r="Q78" s="256">
        <f t="shared" si="25"/>
        <v>0</v>
      </c>
      <c r="R78" s="256">
        <f t="shared" si="26"/>
        <v>0</v>
      </c>
      <c r="S78" s="259">
        <f t="shared" si="13"/>
        <v>0</v>
      </c>
      <c r="T78" s="262">
        <f t="shared" si="14"/>
        <v>0</v>
      </c>
      <c r="U78" s="316">
        <f t="shared" si="12"/>
        <v>0</v>
      </c>
    </row>
    <row r="79" spans="1:21" ht="12.75" customHeight="1">
      <c r="A79" s="317">
        <f>+Datos!A108</f>
        <v>55</v>
      </c>
      <c r="B79" s="579">
        <f>+Datos!B108</f>
        <v>0</v>
      </c>
      <c r="C79" s="581"/>
      <c r="D79" s="256">
        <f>ROUND(Datos!F108,2)</f>
        <v>0</v>
      </c>
      <c r="E79" s="257">
        <f>IF(+D79&lt;&gt;0,Resúmen!$I$34,0)</f>
        <v>0</v>
      </c>
      <c r="F79" s="256">
        <f t="shared" si="27"/>
        <v>0</v>
      </c>
      <c r="G79" s="256">
        <f t="shared" si="28"/>
      </c>
      <c r="H79" s="258">
        <f t="shared" si="17"/>
      </c>
      <c r="I79" s="256">
        <f t="shared" si="18"/>
        <v>0</v>
      </c>
      <c r="J79" s="256">
        <f t="shared" si="19"/>
        <v>0</v>
      </c>
      <c r="K79" s="317">
        <f>+Datos!A108</f>
        <v>55</v>
      </c>
      <c r="L79" s="256">
        <f t="shared" si="20"/>
        <v>0</v>
      </c>
      <c r="M79" s="256">
        <f t="shared" si="21"/>
        <v>0</v>
      </c>
      <c r="N79" s="256">
        <f t="shared" si="22"/>
        <v>0</v>
      </c>
      <c r="O79" s="256">
        <f t="shared" si="23"/>
        <v>0</v>
      </c>
      <c r="P79" s="256">
        <f t="shared" si="24"/>
        <v>0</v>
      </c>
      <c r="Q79" s="256">
        <f t="shared" si="25"/>
        <v>0</v>
      </c>
      <c r="R79" s="256">
        <f t="shared" si="26"/>
        <v>0</v>
      </c>
      <c r="S79" s="259">
        <f t="shared" si="13"/>
        <v>0</v>
      </c>
      <c r="T79" s="262">
        <f t="shared" si="14"/>
        <v>0</v>
      </c>
      <c r="U79" s="316">
        <f t="shared" si="12"/>
        <v>0</v>
      </c>
    </row>
    <row r="80" spans="1:21" ht="12.75" customHeight="1">
      <c r="A80" s="317">
        <f>+Datos!A109</f>
        <v>56</v>
      </c>
      <c r="B80" s="579">
        <f>+Datos!B109</f>
        <v>0</v>
      </c>
      <c r="C80" s="581"/>
      <c r="D80" s="256">
        <f>ROUND(Datos!F109,2)</f>
        <v>0</v>
      </c>
      <c r="E80" s="257">
        <f>IF(+D80&lt;&gt;0,Resúmen!$I$34,0)</f>
        <v>0</v>
      </c>
      <c r="F80" s="256">
        <f t="shared" si="27"/>
        <v>0</v>
      </c>
      <c r="G80" s="256">
        <f t="shared" si="28"/>
      </c>
      <c r="H80" s="258">
        <f t="shared" si="17"/>
      </c>
      <c r="I80" s="256">
        <f t="shared" si="18"/>
        <v>0</v>
      </c>
      <c r="J80" s="256">
        <f t="shared" si="19"/>
        <v>0</v>
      </c>
      <c r="K80" s="317">
        <f>+Datos!A109</f>
        <v>56</v>
      </c>
      <c r="L80" s="256">
        <f t="shared" si="20"/>
        <v>0</v>
      </c>
      <c r="M80" s="256">
        <f t="shared" si="21"/>
        <v>0</v>
      </c>
      <c r="N80" s="256">
        <f t="shared" si="22"/>
        <v>0</v>
      </c>
      <c r="O80" s="256">
        <f t="shared" si="23"/>
        <v>0</v>
      </c>
      <c r="P80" s="256">
        <f t="shared" si="24"/>
        <v>0</v>
      </c>
      <c r="Q80" s="256">
        <f t="shared" si="25"/>
        <v>0</v>
      </c>
      <c r="R80" s="256">
        <f t="shared" si="26"/>
        <v>0</v>
      </c>
      <c r="S80" s="259">
        <f t="shared" si="13"/>
        <v>0</v>
      </c>
      <c r="T80" s="262">
        <f t="shared" si="14"/>
        <v>0</v>
      </c>
      <c r="U80" s="316">
        <f t="shared" si="12"/>
        <v>0</v>
      </c>
    </row>
    <row r="81" spans="1:21" ht="12.75" customHeight="1">
      <c r="A81" s="317">
        <f>+Datos!A110</f>
        <v>57</v>
      </c>
      <c r="B81" s="579">
        <f>+Datos!B110</f>
        <v>0</v>
      </c>
      <c r="C81" s="581"/>
      <c r="D81" s="256">
        <f>ROUND(Datos!F110,2)</f>
        <v>0</v>
      </c>
      <c r="E81" s="257">
        <f>IF(+D81&lt;&gt;0,Resúmen!$I$34,0)</f>
        <v>0</v>
      </c>
      <c r="F81" s="256">
        <f t="shared" si="27"/>
        <v>0</v>
      </c>
      <c r="G81" s="256">
        <f t="shared" si="28"/>
      </c>
      <c r="H81" s="258">
        <f t="shared" si="17"/>
      </c>
      <c r="I81" s="256">
        <f t="shared" si="18"/>
        <v>0</v>
      </c>
      <c r="J81" s="256">
        <f t="shared" si="19"/>
        <v>0</v>
      </c>
      <c r="K81" s="317">
        <f>+Datos!A110</f>
        <v>57</v>
      </c>
      <c r="L81" s="256">
        <f t="shared" si="20"/>
        <v>0</v>
      </c>
      <c r="M81" s="256">
        <f t="shared" si="21"/>
        <v>0</v>
      </c>
      <c r="N81" s="256">
        <f t="shared" si="22"/>
        <v>0</v>
      </c>
      <c r="O81" s="256">
        <f t="shared" si="23"/>
        <v>0</v>
      </c>
      <c r="P81" s="256">
        <f t="shared" si="24"/>
        <v>0</v>
      </c>
      <c r="Q81" s="256">
        <f t="shared" si="25"/>
        <v>0</v>
      </c>
      <c r="R81" s="256">
        <f t="shared" si="26"/>
        <v>0</v>
      </c>
      <c r="S81" s="259">
        <f t="shared" si="13"/>
        <v>0</v>
      </c>
      <c r="T81" s="262">
        <f t="shared" si="14"/>
        <v>0</v>
      </c>
      <c r="U81" s="316">
        <f t="shared" si="12"/>
        <v>0</v>
      </c>
    </row>
    <row r="82" spans="1:21" ht="12.75" customHeight="1">
      <c r="A82" s="317">
        <f>+Datos!A111</f>
        <v>58</v>
      </c>
      <c r="B82" s="579">
        <f>+Datos!B111</f>
        <v>0</v>
      </c>
      <c r="C82" s="581"/>
      <c r="D82" s="256">
        <f>ROUND(Datos!F111,2)</f>
        <v>0</v>
      </c>
      <c r="E82" s="257">
        <f>IF(+D82&lt;&gt;0,Resúmen!$I$34,0)</f>
        <v>0</v>
      </c>
      <c r="F82" s="256">
        <f t="shared" si="27"/>
        <v>0</v>
      </c>
      <c r="G82" s="256">
        <f t="shared" si="28"/>
      </c>
      <c r="H82" s="258">
        <f t="shared" si="17"/>
      </c>
      <c r="I82" s="256">
        <f t="shared" si="18"/>
        <v>0</v>
      </c>
      <c r="J82" s="256">
        <f t="shared" si="19"/>
        <v>0</v>
      </c>
      <c r="K82" s="317">
        <f>+Datos!A111</f>
        <v>58</v>
      </c>
      <c r="L82" s="256">
        <f t="shared" si="20"/>
        <v>0</v>
      </c>
      <c r="M82" s="256">
        <f t="shared" si="21"/>
        <v>0</v>
      </c>
      <c r="N82" s="256">
        <f t="shared" si="22"/>
        <v>0</v>
      </c>
      <c r="O82" s="256">
        <f t="shared" si="23"/>
        <v>0</v>
      </c>
      <c r="P82" s="256">
        <f t="shared" si="24"/>
        <v>0</v>
      </c>
      <c r="Q82" s="256">
        <f t="shared" si="25"/>
        <v>0</v>
      </c>
      <c r="R82" s="256">
        <f t="shared" si="26"/>
        <v>0</v>
      </c>
      <c r="S82" s="259">
        <f t="shared" si="13"/>
        <v>0</v>
      </c>
      <c r="T82" s="262">
        <f t="shared" si="14"/>
        <v>0</v>
      </c>
      <c r="U82" s="316">
        <f t="shared" si="12"/>
        <v>0</v>
      </c>
    </row>
    <row r="83" spans="1:21" ht="12.75" customHeight="1">
      <c r="A83" s="317">
        <f>+Datos!A112</f>
        <v>59</v>
      </c>
      <c r="B83" s="579">
        <f>+Datos!B112</f>
        <v>0</v>
      </c>
      <c r="C83" s="581"/>
      <c r="D83" s="256">
        <f>ROUND(Datos!F112,2)</f>
        <v>0</v>
      </c>
      <c r="E83" s="257">
        <f>IF(+D83&lt;&gt;0,Resúmen!$I$34,0)</f>
        <v>0</v>
      </c>
      <c r="F83" s="256">
        <f t="shared" si="27"/>
        <v>0</v>
      </c>
      <c r="G83" s="256">
        <f t="shared" si="28"/>
      </c>
      <c r="H83" s="258">
        <f t="shared" si="17"/>
      </c>
      <c r="I83" s="256">
        <f t="shared" si="18"/>
        <v>0</v>
      </c>
      <c r="J83" s="256">
        <f t="shared" si="19"/>
        <v>0</v>
      </c>
      <c r="K83" s="317">
        <f>+Datos!A112</f>
        <v>59</v>
      </c>
      <c r="L83" s="256">
        <f t="shared" si="20"/>
        <v>0</v>
      </c>
      <c r="M83" s="256">
        <f t="shared" si="21"/>
        <v>0</v>
      </c>
      <c r="N83" s="256">
        <f t="shared" si="22"/>
        <v>0</v>
      </c>
      <c r="O83" s="256">
        <f t="shared" si="23"/>
        <v>0</v>
      </c>
      <c r="P83" s="256">
        <f t="shared" si="24"/>
        <v>0</v>
      </c>
      <c r="Q83" s="256">
        <f t="shared" si="25"/>
        <v>0</v>
      </c>
      <c r="R83" s="256">
        <f t="shared" si="26"/>
        <v>0</v>
      </c>
      <c r="S83" s="259">
        <f t="shared" si="13"/>
        <v>0</v>
      </c>
      <c r="T83" s="262">
        <f t="shared" si="14"/>
        <v>0</v>
      </c>
      <c r="U83" s="316">
        <f t="shared" si="12"/>
        <v>0</v>
      </c>
    </row>
    <row r="84" spans="1:21" ht="12.75" customHeight="1">
      <c r="A84" s="317">
        <f>+Datos!A113</f>
        <v>60</v>
      </c>
      <c r="B84" s="579">
        <f>+Datos!B113</f>
        <v>0</v>
      </c>
      <c r="C84" s="581"/>
      <c r="D84" s="256">
        <f>ROUND(Datos!F113,2)</f>
        <v>0</v>
      </c>
      <c r="E84" s="257">
        <f>IF(+D84&lt;&gt;0,Resúmen!$I$34,0)</f>
        <v>0</v>
      </c>
      <c r="F84" s="256">
        <f t="shared" si="27"/>
        <v>0</v>
      </c>
      <c r="G84" s="256">
        <f t="shared" si="28"/>
      </c>
      <c r="H84" s="258">
        <f t="shared" si="17"/>
      </c>
      <c r="I84" s="256">
        <f t="shared" si="18"/>
        <v>0</v>
      </c>
      <c r="J84" s="256">
        <f t="shared" si="19"/>
        <v>0</v>
      </c>
      <c r="K84" s="317">
        <f>+Datos!A113</f>
        <v>60</v>
      </c>
      <c r="L84" s="256">
        <f t="shared" si="20"/>
        <v>0</v>
      </c>
      <c r="M84" s="256">
        <f t="shared" si="21"/>
        <v>0</v>
      </c>
      <c r="N84" s="256">
        <f t="shared" si="22"/>
        <v>0</v>
      </c>
      <c r="O84" s="256">
        <f t="shared" si="23"/>
        <v>0</v>
      </c>
      <c r="P84" s="256">
        <f t="shared" si="24"/>
        <v>0</v>
      </c>
      <c r="Q84" s="256">
        <f t="shared" si="25"/>
        <v>0</v>
      </c>
      <c r="R84" s="256">
        <f t="shared" si="26"/>
        <v>0</v>
      </c>
      <c r="S84" s="259">
        <f t="shared" si="13"/>
        <v>0</v>
      </c>
      <c r="T84" s="262">
        <f t="shared" si="14"/>
        <v>0</v>
      </c>
      <c r="U84" s="316">
        <f t="shared" si="12"/>
        <v>0</v>
      </c>
    </row>
    <row r="85" spans="1:21" ht="12.75" customHeight="1">
      <c r="A85" s="317">
        <f>+Datos!A114</f>
        <v>61</v>
      </c>
      <c r="B85" s="579">
        <f>+Datos!B114</f>
        <v>0</v>
      </c>
      <c r="C85" s="581"/>
      <c r="D85" s="256">
        <f>ROUND(Datos!F114,2)</f>
        <v>0</v>
      </c>
      <c r="E85" s="257">
        <f>IF(+D85&lt;&gt;0,Resúmen!$I$34,0)</f>
        <v>0</v>
      </c>
      <c r="F85" s="256">
        <f t="shared" si="27"/>
        <v>0</v>
      </c>
      <c r="G85" s="256">
        <f t="shared" si="28"/>
      </c>
      <c r="H85" s="258">
        <f t="shared" si="17"/>
      </c>
      <c r="I85" s="256">
        <f t="shared" si="18"/>
        <v>0</v>
      </c>
      <c r="J85" s="256">
        <f t="shared" si="19"/>
        <v>0</v>
      </c>
      <c r="K85" s="317">
        <f>+Datos!A114</f>
        <v>61</v>
      </c>
      <c r="L85" s="256">
        <f t="shared" si="20"/>
        <v>0</v>
      </c>
      <c r="M85" s="256">
        <f t="shared" si="21"/>
        <v>0</v>
      </c>
      <c r="N85" s="256">
        <f t="shared" si="22"/>
        <v>0</v>
      </c>
      <c r="O85" s="256">
        <f t="shared" si="23"/>
        <v>0</v>
      </c>
      <c r="P85" s="256">
        <f t="shared" si="24"/>
        <v>0</v>
      </c>
      <c r="Q85" s="256">
        <f t="shared" si="25"/>
        <v>0</v>
      </c>
      <c r="R85" s="256">
        <f t="shared" si="26"/>
        <v>0</v>
      </c>
      <c r="S85" s="259">
        <f t="shared" si="13"/>
        <v>0</v>
      </c>
      <c r="T85" s="262">
        <f t="shared" si="14"/>
        <v>0</v>
      </c>
      <c r="U85" s="316">
        <f t="shared" si="12"/>
        <v>0</v>
      </c>
    </row>
    <row r="86" spans="1:21" ht="12.75" customHeight="1">
      <c r="A86" s="317">
        <f>+Datos!A115</f>
        <v>62</v>
      </c>
      <c r="B86" s="579">
        <f>+Datos!B115</f>
        <v>0</v>
      </c>
      <c r="C86" s="581"/>
      <c r="D86" s="256">
        <f>ROUND(Datos!F115,2)</f>
        <v>0</v>
      </c>
      <c r="E86" s="257">
        <f>IF(+D86&lt;&gt;0,Resúmen!$I$34,0)</f>
        <v>0</v>
      </c>
      <c r="F86" s="256">
        <f t="shared" si="27"/>
        <v>0</v>
      </c>
      <c r="G86" s="256">
        <f t="shared" si="28"/>
      </c>
      <c r="H86" s="258">
        <f t="shared" si="17"/>
      </c>
      <c r="I86" s="256">
        <f t="shared" si="18"/>
        <v>0</v>
      </c>
      <c r="J86" s="256">
        <f t="shared" si="19"/>
        <v>0</v>
      </c>
      <c r="K86" s="317">
        <f>+Datos!A115</f>
        <v>62</v>
      </c>
      <c r="L86" s="256">
        <f t="shared" si="20"/>
        <v>0</v>
      </c>
      <c r="M86" s="256">
        <f t="shared" si="21"/>
        <v>0</v>
      </c>
      <c r="N86" s="256">
        <f t="shared" si="22"/>
        <v>0</v>
      </c>
      <c r="O86" s="256">
        <f t="shared" si="23"/>
        <v>0</v>
      </c>
      <c r="P86" s="256">
        <f t="shared" si="24"/>
        <v>0</v>
      </c>
      <c r="Q86" s="256">
        <f t="shared" si="25"/>
        <v>0</v>
      </c>
      <c r="R86" s="256">
        <f t="shared" si="26"/>
        <v>0</v>
      </c>
      <c r="S86" s="259">
        <f t="shared" si="13"/>
        <v>0</v>
      </c>
      <c r="T86" s="262">
        <f t="shared" si="14"/>
        <v>0</v>
      </c>
      <c r="U86" s="316">
        <f t="shared" si="12"/>
        <v>0</v>
      </c>
    </row>
    <row r="87" spans="1:21" ht="12.75" customHeight="1">
      <c r="A87" s="317">
        <f>+Datos!A116</f>
        <v>63</v>
      </c>
      <c r="B87" s="579">
        <f>+Datos!B116</f>
        <v>0</v>
      </c>
      <c r="C87" s="581"/>
      <c r="D87" s="256">
        <f>ROUND(Datos!F116,2)</f>
        <v>0</v>
      </c>
      <c r="E87" s="257">
        <f>IF(+D87&lt;&gt;0,Resúmen!$I$34,0)</f>
        <v>0</v>
      </c>
      <c r="F87" s="256">
        <f t="shared" si="27"/>
        <v>0</v>
      </c>
      <c r="G87" s="256">
        <f t="shared" si="28"/>
      </c>
      <c r="H87" s="258">
        <f t="shared" si="17"/>
      </c>
      <c r="I87" s="256">
        <f t="shared" si="18"/>
        <v>0</v>
      </c>
      <c r="J87" s="256">
        <f t="shared" si="19"/>
        <v>0</v>
      </c>
      <c r="K87" s="317">
        <f>+Datos!A116</f>
        <v>63</v>
      </c>
      <c r="L87" s="256">
        <f t="shared" si="20"/>
        <v>0</v>
      </c>
      <c r="M87" s="256">
        <f t="shared" si="21"/>
        <v>0</v>
      </c>
      <c r="N87" s="256">
        <f t="shared" si="22"/>
        <v>0</v>
      </c>
      <c r="O87" s="256">
        <f t="shared" si="23"/>
        <v>0</v>
      </c>
      <c r="P87" s="256">
        <f t="shared" si="24"/>
        <v>0</v>
      </c>
      <c r="Q87" s="256">
        <f t="shared" si="25"/>
        <v>0</v>
      </c>
      <c r="R87" s="256">
        <f t="shared" si="26"/>
        <v>0</v>
      </c>
      <c r="S87" s="259">
        <f t="shared" si="13"/>
        <v>0</v>
      </c>
      <c r="T87" s="262">
        <f t="shared" si="14"/>
        <v>0</v>
      </c>
      <c r="U87" s="316">
        <f t="shared" si="12"/>
        <v>0</v>
      </c>
    </row>
    <row r="88" spans="1:21" ht="12.75" customHeight="1">
      <c r="A88" s="317">
        <f>+Datos!A117</f>
        <v>64</v>
      </c>
      <c r="B88" s="579">
        <f>+Datos!B117</f>
        <v>0</v>
      </c>
      <c r="C88" s="581"/>
      <c r="D88" s="256">
        <f>ROUND(Datos!F117,2)</f>
        <v>0</v>
      </c>
      <c r="E88" s="257">
        <f>IF(+D88&lt;&gt;0,Resúmen!$I$34,0)</f>
        <v>0</v>
      </c>
      <c r="F88" s="256">
        <f t="shared" si="27"/>
        <v>0</v>
      </c>
      <c r="G88" s="256">
        <f t="shared" si="28"/>
      </c>
      <c r="H88" s="258">
        <f t="shared" si="17"/>
      </c>
      <c r="I88" s="256">
        <f t="shared" si="18"/>
        <v>0</v>
      </c>
      <c r="J88" s="256">
        <f t="shared" si="19"/>
        <v>0</v>
      </c>
      <c r="K88" s="317">
        <f>+Datos!A117</f>
        <v>64</v>
      </c>
      <c r="L88" s="256">
        <f t="shared" si="20"/>
        <v>0</v>
      </c>
      <c r="M88" s="256">
        <f t="shared" si="21"/>
        <v>0</v>
      </c>
      <c r="N88" s="256">
        <f t="shared" si="22"/>
        <v>0</v>
      </c>
      <c r="O88" s="256">
        <f t="shared" si="23"/>
        <v>0</v>
      </c>
      <c r="P88" s="256">
        <f t="shared" si="24"/>
        <v>0</v>
      </c>
      <c r="Q88" s="256">
        <f t="shared" si="25"/>
        <v>0</v>
      </c>
      <c r="R88" s="256">
        <f t="shared" si="26"/>
        <v>0</v>
      </c>
      <c r="S88" s="259">
        <f t="shared" si="13"/>
        <v>0</v>
      </c>
      <c r="T88" s="262">
        <f t="shared" si="14"/>
        <v>0</v>
      </c>
      <c r="U88" s="316">
        <f t="shared" si="12"/>
        <v>0</v>
      </c>
    </row>
    <row r="89" spans="1:21" ht="12.75" customHeight="1">
      <c r="A89" s="317">
        <f>+Datos!A118</f>
        <v>65</v>
      </c>
      <c r="B89" s="579">
        <f>+Datos!B118</f>
        <v>0</v>
      </c>
      <c r="C89" s="581"/>
      <c r="D89" s="256">
        <f>ROUND(Datos!F118,2)</f>
        <v>0</v>
      </c>
      <c r="E89" s="257">
        <f>IF(+D89&lt;&gt;0,Resúmen!$I$34,0)</f>
        <v>0</v>
      </c>
      <c r="F89" s="256">
        <f t="shared" si="27"/>
        <v>0</v>
      </c>
      <c r="G89" s="256">
        <f t="shared" si="28"/>
      </c>
      <c r="H89" s="258">
        <f aca="true" t="shared" si="29" ref="H89:H109">(IF($H$23="","",IF(AND(F89&gt;$D$20,F89&lt;$O$19),(F89-$D$20)*$H$23,IF(F89&gt;=$O$19,$H$23*((MIN(F89,$O$19))-$D$20),""))))</f>
      </c>
      <c r="I89" s="256">
        <f aca="true" t="shared" si="30" ref="I89:I109">IF(I$23="","",IF(F89&gt;0,I$23*D$19,0))</f>
        <v>0</v>
      </c>
      <c r="J89" s="256">
        <f aca="true" t="shared" si="31" ref="J89:J109">IF(D89=$D$22,$J$24*F89,$J$23*MIN(F89,O$19))</f>
        <v>0</v>
      </c>
      <c r="K89" s="317">
        <f>+Datos!A118</f>
        <v>65</v>
      </c>
      <c r="L89" s="256">
        <f aca="true" t="shared" si="32" ref="L89:L109">IF(D89=$D$22,$L$24*F89,$L$23*MIN(F89,O$19))</f>
        <v>0</v>
      </c>
      <c r="M89" s="256">
        <f aca="true" t="shared" si="33" ref="M89:M109">$M$23*MIN(F89,O$19)</f>
        <v>0</v>
      </c>
      <c r="N89" s="256">
        <f aca="true" t="shared" si="34" ref="N89:N109">$N$23*MIN(F89,O$19)</f>
        <v>0</v>
      </c>
      <c r="O89" s="256">
        <f aca="true" t="shared" si="35" ref="O89:O109">$O$23*MIN(F89,O$19)</f>
        <v>0</v>
      </c>
      <c r="P89" s="256">
        <f aca="true" t="shared" si="36" ref="P89:P109">IF(D89=$D$22,$P$24*F89,MIN(F89,R$19)*P$23)</f>
        <v>0</v>
      </c>
      <c r="Q89" s="256">
        <f aca="true" t="shared" si="37" ref="Q89:Q109">IF(D89=$D$22,$Q$24*F89,MIN(F89,R$19)*Q$23)</f>
        <v>0</v>
      </c>
      <c r="R89" s="256">
        <f aca="true" t="shared" si="38" ref="R89:R109">$R$23*MIN(F89,R$19)</f>
        <v>0</v>
      </c>
      <c r="S89" s="259">
        <f t="shared" si="13"/>
        <v>0</v>
      </c>
      <c r="T89" s="262">
        <f t="shared" si="14"/>
        <v>0</v>
      </c>
      <c r="U89" s="316">
        <f aca="true" t="shared" si="39" ref="U89:U109">IF(D89&lt;&gt;0,ROUND(T89/F89,5),0)</f>
        <v>0</v>
      </c>
    </row>
    <row r="90" spans="1:21" ht="12.75" customHeight="1">
      <c r="A90" s="317">
        <f>+Datos!A119</f>
        <v>66</v>
      </c>
      <c r="B90" s="579">
        <f>+Datos!B119</f>
        <v>0</v>
      </c>
      <c r="C90" s="581"/>
      <c r="D90" s="256">
        <f>ROUND(Datos!F119,2)</f>
        <v>0</v>
      </c>
      <c r="E90" s="257">
        <f>IF(+D90&lt;&gt;0,Resúmen!$I$34,0)</f>
        <v>0</v>
      </c>
      <c r="F90" s="256">
        <f aca="true" t="shared" si="40" ref="F90:F108">ROUND(D90*E90,2)</f>
        <v>0</v>
      </c>
      <c r="G90" s="256">
        <f aca="true" t="shared" si="41" ref="G90:G108">+IF(F90&gt;D$20,F90-D$20,"")</f>
      </c>
      <c r="H90" s="258">
        <f t="shared" si="29"/>
      </c>
      <c r="I90" s="256">
        <f t="shared" si="30"/>
        <v>0</v>
      </c>
      <c r="J90" s="256">
        <f t="shared" si="31"/>
        <v>0</v>
      </c>
      <c r="K90" s="317">
        <f>+Datos!A119</f>
        <v>66</v>
      </c>
      <c r="L90" s="256">
        <f t="shared" si="32"/>
        <v>0</v>
      </c>
      <c r="M90" s="256">
        <f t="shared" si="33"/>
        <v>0</v>
      </c>
      <c r="N90" s="256">
        <f t="shared" si="34"/>
        <v>0</v>
      </c>
      <c r="O90" s="256">
        <f t="shared" si="35"/>
        <v>0</v>
      </c>
      <c r="P90" s="256">
        <f t="shared" si="36"/>
        <v>0</v>
      </c>
      <c r="Q90" s="256">
        <f t="shared" si="37"/>
        <v>0</v>
      </c>
      <c r="R90" s="256">
        <f t="shared" si="38"/>
        <v>0</v>
      </c>
      <c r="S90" s="259">
        <f aca="true" t="shared" si="42" ref="S90:S109">($S$23*F90)</f>
        <v>0</v>
      </c>
      <c r="T90" s="262">
        <f aca="true" t="shared" si="43" ref="T90:T109">SUM(L90:S90,H90:J90)</f>
        <v>0</v>
      </c>
      <c r="U90" s="316">
        <f t="shared" si="39"/>
        <v>0</v>
      </c>
    </row>
    <row r="91" spans="1:21" ht="12.75" customHeight="1">
      <c r="A91" s="317">
        <f>+Datos!A120</f>
        <v>67</v>
      </c>
      <c r="B91" s="579">
        <f>+Datos!B120</f>
        <v>0</v>
      </c>
      <c r="C91" s="581"/>
      <c r="D91" s="256">
        <f>ROUND(Datos!F120,2)</f>
        <v>0</v>
      </c>
      <c r="E91" s="257">
        <f>IF(+D91&lt;&gt;0,Resúmen!$I$34,0)</f>
        <v>0</v>
      </c>
      <c r="F91" s="256">
        <f t="shared" si="40"/>
        <v>0</v>
      </c>
      <c r="G91" s="256">
        <f t="shared" si="41"/>
      </c>
      <c r="H91" s="258">
        <f t="shared" si="29"/>
      </c>
      <c r="I91" s="256">
        <f t="shared" si="30"/>
        <v>0</v>
      </c>
      <c r="J91" s="256">
        <f t="shared" si="31"/>
        <v>0</v>
      </c>
      <c r="K91" s="317">
        <f>+Datos!A120</f>
        <v>67</v>
      </c>
      <c r="L91" s="256">
        <f t="shared" si="32"/>
        <v>0</v>
      </c>
      <c r="M91" s="256">
        <f t="shared" si="33"/>
        <v>0</v>
      </c>
      <c r="N91" s="256">
        <f t="shared" si="34"/>
        <v>0</v>
      </c>
      <c r="O91" s="256">
        <f t="shared" si="35"/>
        <v>0</v>
      </c>
      <c r="P91" s="256">
        <f t="shared" si="36"/>
        <v>0</v>
      </c>
      <c r="Q91" s="256">
        <f t="shared" si="37"/>
        <v>0</v>
      </c>
      <c r="R91" s="256">
        <f t="shared" si="38"/>
        <v>0</v>
      </c>
      <c r="S91" s="259">
        <f t="shared" si="42"/>
        <v>0</v>
      </c>
      <c r="T91" s="262">
        <f t="shared" si="43"/>
        <v>0</v>
      </c>
      <c r="U91" s="316">
        <f t="shared" si="39"/>
        <v>0</v>
      </c>
    </row>
    <row r="92" spans="1:21" ht="12.75" customHeight="1">
      <c r="A92" s="317">
        <f>+Datos!A121</f>
        <v>68</v>
      </c>
      <c r="B92" s="579">
        <f>+Datos!B121</f>
        <v>0</v>
      </c>
      <c r="C92" s="581"/>
      <c r="D92" s="256">
        <f>ROUND(Datos!F121,2)</f>
        <v>0</v>
      </c>
      <c r="E92" s="257">
        <f>IF(+D92&lt;&gt;0,Resúmen!$I$34,0)</f>
        <v>0</v>
      </c>
      <c r="F92" s="256">
        <f t="shared" si="40"/>
        <v>0</v>
      </c>
      <c r="G92" s="256">
        <f t="shared" si="41"/>
      </c>
      <c r="H92" s="258">
        <f t="shared" si="29"/>
      </c>
      <c r="I92" s="256">
        <f t="shared" si="30"/>
        <v>0</v>
      </c>
      <c r="J92" s="256">
        <f t="shared" si="31"/>
        <v>0</v>
      </c>
      <c r="K92" s="317">
        <f>+Datos!A121</f>
        <v>68</v>
      </c>
      <c r="L92" s="256">
        <f t="shared" si="32"/>
        <v>0</v>
      </c>
      <c r="M92" s="256">
        <f t="shared" si="33"/>
        <v>0</v>
      </c>
      <c r="N92" s="256">
        <f t="shared" si="34"/>
        <v>0</v>
      </c>
      <c r="O92" s="256">
        <f t="shared" si="35"/>
        <v>0</v>
      </c>
      <c r="P92" s="256">
        <f t="shared" si="36"/>
        <v>0</v>
      </c>
      <c r="Q92" s="256">
        <f t="shared" si="37"/>
        <v>0</v>
      </c>
      <c r="R92" s="256">
        <f t="shared" si="38"/>
        <v>0</v>
      </c>
      <c r="S92" s="259">
        <f t="shared" si="42"/>
        <v>0</v>
      </c>
      <c r="T92" s="262">
        <f t="shared" si="43"/>
        <v>0</v>
      </c>
      <c r="U92" s="316">
        <f t="shared" si="39"/>
        <v>0</v>
      </c>
    </row>
    <row r="93" spans="1:21" ht="12.75" customHeight="1">
      <c r="A93" s="317">
        <f>+Datos!A122</f>
        <v>69</v>
      </c>
      <c r="B93" s="579">
        <f>+Datos!B122</f>
        <v>0</v>
      </c>
      <c r="C93" s="581"/>
      <c r="D93" s="256">
        <f>ROUND(Datos!F122,2)</f>
        <v>0</v>
      </c>
      <c r="E93" s="257">
        <f>IF(+D93&lt;&gt;0,Resúmen!$I$34,0)</f>
        <v>0</v>
      </c>
      <c r="F93" s="256">
        <f t="shared" si="40"/>
        <v>0</v>
      </c>
      <c r="G93" s="256">
        <f t="shared" si="41"/>
      </c>
      <c r="H93" s="258">
        <f t="shared" si="29"/>
      </c>
      <c r="I93" s="256">
        <f t="shared" si="30"/>
        <v>0</v>
      </c>
      <c r="J93" s="256">
        <f t="shared" si="31"/>
        <v>0</v>
      </c>
      <c r="K93" s="317">
        <f>+Datos!A122</f>
        <v>69</v>
      </c>
      <c r="L93" s="256">
        <f t="shared" si="32"/>
        <v>0</v>
      </c>
      <c r="M93" s="256">
        <f t="shared" si="33"/>
        <v>0</v>
      </c>
      <c r="N93" s="256">
        <f t="shared" si="34"/>
        <v>0</v>
      </c>
      <c r="O93" s="256">
        <f t="shared" si="35"/>
        <v>0</v>
      </c>
      <c r="P93" s="256">
        <f t="shared" si="36"/>
        <v>0</v>
      </c>
      <c r="Q93" s="256">
        <f t="shared" si="37"/>
        <v>0</v>
      </c>
      <c r="R93" s="256">
        <f t="shared" si="38"/>
        <v>0</v>
      </c>
      <c r="S93" s="259">
        <f t="shared" si="42"/>
        <v>0</v>
      </c>
      <c r="T93" s="262">
        <f t="shared" si="43"/>
        <v>0</v>
      </c>
      <c r="U93" s="316">
        <f t="shared" si="39"/>
        <v>0</v>
      </c>
    </row>
    <row r="94" spans="1:21" ht="12.75" customHeight="1">
      <c r="A94" s="317">
        <f>+Datos!A123</f>
        <v>70</v>
      </c>
      <c r="B94" s="579">
        <f>+Datos!B123</f>
        <v>0</v>
      </c>
      <c r="C94" s="581"/>
      <c r="D94" s="256">
        <f>ROUND(Datos!F123,2)</f>
        <v>0</v>
      </c>
      <c r="E94" s="257">
        <f>IF(+D94&lt;&gt;0,Resúmen!$I$34,0)</f>
        <v>0</v>
      </c>
      <c r="F94" s="256">
        <f t="shared" si="40"/>
        <v>0</v>
      </c>
      <c r="G94" s="256">
        <f t="shared" si="41"/>
      </c>
      <c r="H94" s="258">
        <f t="shared" si="29"/>
      </c>
      <c r="I94" s="256">
        <f t="shared" si="30"/>
        <v>0</v>
      </c>
      <c r="J94" s="256">
        <f t="shared" si="31"/>
        <v>0</v>
      </c>
      <c r="K94" s="317">
        <f>+Datos!A123</f>
        <v>70</v>
      </c>
      <c r="L94" s="256">
        <f t="shared" si="32"/>
        <v>0</v>
      </c>
      <c r="M94" s="256">
        <f t="shared" si="33"/>
        <v>0</v>
      </c>
      <c r="N94" s="256">
        <f t="shared" si="34"/>
        <v>0</v>
      </c>
      <c r="O94" s="256">
        <f t="shared" si="35"/>
        <v>0</v>
      </c>
      <c r="P94" s="256">
        <f t="shared" si="36"/>
        <v>0</v>
      </c>
      <c r="Q94" s="256">
        <f t="shared" si="37"/>
        <v>0</v>
      </c>
      <c r="R94" s="256">
        <f t="shared" si="38"/>
        <v>0</v>
      </c>
      <c r="S94" s="259">
        <f t="shared" si="42"/>
        <v>0</v>
      </c>
      <c r="T94" s="262">
        <f t="shared" si="43"/>
        <v>0</v>
      </c>
      <c r="U94" s="316">
        <f t="shared" si="39"/>
        <v>0</v>
      </c>
    </row>
    <row r="95" spans="1:21" ht="12.75" customHeight="1">
      <c r="A95" s="317">
        <f>+Datos!A124</f>
        <v>71</v>
      </c>
      <c r="B95" s="579">
        <f>+Datos!B124</f>
        <v>0</v>
      </c>
      <c r="C95" s="581"/>
      <c r="D95" s="256">
        <f>ROUND(Datos!F124,2)</f>
        <v>0</v>
      </c>
      <c r="E95" s="257">
        <f>IF(+D95&lt;&gt;0,Resúmen!$I$34,0)</f>
        <v>0</v>
      </c>
      <c r="F95" s="256">
        <f t="shared" si="40"/>
        <v>0</v>
      </c>
      <c r="G95" s="256">
        <f t="shared" si="41"/>
      </c>
      <c r="H95" s="258">
        <f t="shared" si="29"/>
      </c>
      <c r="I95" s="256">
        <f t="shared" si="30"/>
        <v>0</v>
      </c>
      <c r="J95" s="256">
        <f t="shared" si="31"/>
        <v>0</v>
      </c>
      <c r="K95" s="317">
        <f>+Datos!A124</f>
        <v>71</v>
      </c>
      <c r="L95" s="256">
        <f t="shared" si="32"/>
        <v>0</v>
      </c>
      <c r="M95" s="256">
        <f t="shared" si="33"/>
        <v>0</v>
      </c>
      <c r="N95" s="256">
        <f t="shared" si="34"/>
        <v>0</v>
      </c>
      <c r="O95" s="256">
        <f t="shared" si="35"/>
        <v>0</v>
      </c>
      <c r="P95" s="256">
        <f t="shared" si="36"/>
        <v>0</v>
      </c>
      <c r="Q95" s="256">
        <f t="shared" si="37"/>
        <v>0</v>
      </c>
      <c r="R95" s="256">
        <f t="shared" si="38"/>
        <v>0</v>
      </c>
      <c r="S95" s="259">
        <f t="shared" si="42"/>
        <v>0</v>
      </c>
      <c r="T95" s="262">
        <f t="shared" si="43"/>
        <v>0</v>
      </c>
      <c r="U95" s="316">
        <f t="shared" si="39"/>
        <v>0</v>
      </c>
    </row>
    <row r="96" spans="1:21" ht="12.75" customHeight="1">
      <c r="A96" s="317">
        <f>+Datos!A125</f>
        <v>72</v>
      </c>
      <c r="B96" s="579">
        <f>+Datos!B125</f>
        <v>0</v>
      </c>
      <c r="C96" s="581"/>
      <c r="D96" s="256">
        <f>ROUND(Datos!F125,2)</f>
        <v>0</v>
      </c>
      <c r="E96" s="257">
        <f>IF(+D96&lt;&gt;0,Resúmen!$I$34,0)</f>
        <v>0</v>
      </c>
      <c r="F96" s="256">
        <f t="shared" si="40"/>
        <v>0</v>
      </c>
      <c r="G96" s="256">
        <f t="shared" si="41"/>
      </c>
      <c r="H96" s="258">
        <f t="shared" si="29"/>
      </c>
      <c r="I96" s="256">
        <f t="shared" si="30"/>
        <v>0</v>
      </c>
      <c r="J96" s="256">
        <f t="shared" si="31"/>
        <v>0</v>
      </c>
      <c r="K96" s="317">
        <f>+Datos!A125</f>
        <v>72</v>
      </c>
      <c r="L96" s="256">
        <f t="shared" si="32"/>
        <v>0</v>
      </c>
      <c r="M96" s="256">
        <f t="shared" si="33"/>
        <v>0</v>
      </c>
      <c r="N96" s="256">
        <f t="shared" si="34"/>
        <v>0</v>
      </c>
      <c r="O96" s="256">
        <f t="shared" si="35"/>
        <v>0</v>
      </c>
      <c r="P96" s="256">
        <f t="shared" si="36"/>
        <v>0</v>
      </c>
      <c r="Q96" s="256">
        <f t="shared" si="37"/>
        <v>0</v>
      </c>
      <c r="R96" s="256">
        <f t="shared" si="38"/>
        <v>0</v>
      </c>
      <c r="S96" s="259">
        <f t="shared" si="42"/>
        <v>0</v>
      </c>
      <c r="T96" s="262">
        <f t="shared" si="43"/>
        <v>0</v>
      </c>
      <c r="U96" s="316">
        <f t="shared" si="39"/>
        <v>0</v>
      </c>
    </row>
    <row r="97" spans="1:21" ht="12.75" customHeight="1">
      <c r="A97" s="317">
        <f>+Datos!A126</f>
        <v>73</v>
      </c>
      <c r="B97" s="579">
        <f>+Datos!B126</f>
        <v>0</v>
      </c>
      <c r="C97" s="581"/>
      <c r="D97" s="256">
        <f>ROUND(Datos!F126,2)</f>
        <v>0</v>
      </c>
      <c r="E97" s="257">
        <f>IF(+D97&lt;&gt;0,Resúmen!$I$34,0)</f>
        <v>0</v>
      </c>
      <c r="F97" s="256">
        <f t="shared" si="40"/>
        <v>0</v>
      </c>
      <c r="G97" s="256">
        <f t="shared" si="41"/>
      </c>
      <c r="H97" s="258">
        <f t="shared" si="29"/>
      </c>
      <c r="I97" s="256">
        <f t="shared" si="30"/>
        <v>0</v>
      </c>
      <c r="J97" s="256">
        <f t="shared" si="31"/>
        <v>0</v>
      </c>
      <c r="K97" s="317">
        <f>+Datos!A126</f>
        <v>73</v>
      </c>
      <c r="L97" s="256">
        <f t="shared" si="32"/>
        <v>0</v>
      </c>
      <c r="M97" s="256">
        <f t="shared" si="33"/>
        <v>0</v>
      </c>
      <c r="N97" s="256">
        <f t="shared" si="34"/>
        <v>0</v>
      </c>
      <c r="O97" s="256">
        <f t="shared" si="35"/>
        <v>0</v>
      </c>
      <c r="P97" s="256">
        <f t="shared" si="36"/>
        <v>0</v>
      </c>
      <c r="Q97" s="256">
        <f t="shared" si="37"/>
        <v>0</v>
      </c>
      <c r="R97" s="256">
        <f t="shared" si="38"/>
        <v>0</v>
      </c>
      <c r="S97" s="259">
        <f t="shared" si="42"/>
        <v>0</v>
      </c>
      <c r="T97" s="262">
        <f t="shared" si="43"/>
        <v>0</v>
      </c>
      <c r="U97" s="316">
        <f t="shared" si="39"/>
        <v>0</v>
      </c>
    </row>
    <row r="98" spans="1:21" ht="12.75" customHeight="1">
      <c r="A98" s="317">
        <f>+Datos!A127</f>
        <v>74</v>
      </c>
      <c r="B98" s="579">
        <f>+Datos!B127</f>
        <v>0</v>
      </c>
      <c r="C98" s="581"/>
      <c r="D98" s="256">
        <f>ROUND(Datos!F127,2)</f>
        <v>0</v>
      </c>
      <c r="E98" s="257">
        <f>IF(+D98&lt;&gt;0,Resúmen!$I$34,0)</f>
        <v>0</v>
      </c>
      <c r="F98" s="256">
        <f t="shared" si="40"/>
        <v>0</v>
      </c>
      <c r="G98" s="256">
        <f t="shared" si="41"/>
      </c>
      <c r="H98" s="258">
        <f t="shared" si="29"/>
      </c>
      <c r="I98" s="256">
        <f t="shared" si="30"/>
        <v>0</v>
      </c>
      <c r="J98" s="256">
        <f t="shared" si="31"/>
        <v>0</v>
      </c>
      <c r="K98" s="317">
        <f>+Datos!A127</f>
        <v>74</v>
      </c>
      <c r="L98" s="256">
        <f t="shared" si="32"/>
        <v>0</v>
      </c>
      <c r="M98" s="256">
        <f t="shared" si="33"/>
        <v>0</v>
      </c>
      <c r="N98" s="256">
        <f t="shared" si="34"/>
        <v>0</v>
      </c>
      <c r="O98" s="256">
        <f t="shared" si="35"/>
        <v>0</v>
      </c>
      <c r="P98" s="256">
        <f t="shared" si="36"/>
        <v>0</v>
      </c>
      <c r="Q98" s="256">
        <f t="shared" si="37"/>
        <v>0</v>
      </c>
      <c r="R98" s="256">
        <f t="shared" si="38"/>
        <v>0</v>
      </c>
      <c r="S98" s="259">
        <f t="shared" si="42"/>
        <v>0</v>
      </c>
      <c r="T98" s="262">
        <f t="shared" si="43"/>
        <v>0</v>
      </c>
      <c r="U98" s="316">
        <f t="shared" si="39"/>
        <v>0</v>
      </c>
    </row>
    <row r="99" spans="1:21" ht="12.75" customHeight="1">
      <c r="A99" s="317">
        <f>+Datos!A128</f>
        <v>75</v>
      </c>
      <c r="B99" s="579">
        <f>+Datos!B128</f>
        <v>0</v>
      </c>
      <c r="C99" s="581"/>
      <c r="D99" s="256">
        <f>ROUND(Datos!F128,2)</f>
        <v>0</v>
      </c>
      <c r="E99" s="257">
        <f>IF(+D99&lt;&gt;0,Resúmen!$I$34,0)</f>
        <v>0</v>
      </c>
      <c r="F99" s="256">
        <f t="shared" si="40"/>
        <v>0</v>
      </c>
      <c r="G99" s="256">
        <f t="shared" si="41"/>
      </c>
      <c r="H99" s="258">
        <f t="shared" si="29"/>
      </c>
      <c r="I99" s="256">
        <f t="shared" si="30"/>
        <v>0</v>
      </c>
      <c r="J99" s="256">
        <f t="shared" si="31"/>
        <v>0</v>
      </c>
      <c r="K99" s="317">
        <f>+Datos!A128</f>
        <v>75</v>
      </c>
      <c r="L99" s="256">
        <f t="shared" si="32"/>
        <v>0</v>
      </c>
      <c r="M99" s="256">
        <f t="shared" si="33"/>
        <v>0</v>
      </c>
      <c r="N99" s="256">
        <f t="shared" si="34"/>
        <v>0</v>
      </c>
      <c r="O99" s="256">
        <f t="shared" si="35"/>
        <v>0</v>
      </c>
      <c r="P99" s="256">
        <f t="shared" si="36"/>
        <v>0</v>
      </c>
      <c r="Q99" s="256">
        <f t="shared" si="37"/>
        <v>0</v>
      </c>
      <c r="R99" s="256">
        <f t="shared" si="38"/>
        <v>0</v>
      </c>
      <c r="S99" s="259">
        <f t="shared" si="42"/>
        <v>0</v>
      </c>
      <c r="T99" s="262">
        <f t="shared" si="43"/>
        <v>0</v>
      </c>
      <c r="U99" s="316">
        <f t="shared" si="39"/>
        <v>0</v>
      </c>
    </row>
    <row r="100" spans="1:21" ht="12.75" customHeight="1">
      <c r="A100" s="317">
        <f>+Datos!A129</f>
        <v>76</v>
      </c>
      <c r="B100" s="579">
        <f>+Datos!B129</f>
        <v>0</v>
      </c>
      <c r="C100" s="581"/>
      <c r="D100" s="256">
        <f>ROUND(Datos!F129,2)</f>
        <v>0</v>
      </c>
      <c r="E100" s="257">
        <f>IF(+D100&lt;&gt;0,Resúmen!$I$34,0)</f>
        <v>0</v>
      </c>
      <c r="F100" s="256">
        <f t="shared" si="40"/>
        <v>0</v>
      </c>
      <c r="G100" s="256">
        <f t="shared" si="41"/>
      </c>
      <c r="H100" s="258">
        <f t="shared" si="29"/>
      </c>
      <c r="I100" s="256">
        <f t="shared" si="30"/>
        <v>0</v>
      </c>
      <c r="J100" s="256">
        <f t="shared" si="31"/>
        <v>0</v>
      </c>
      <c r="K100" s="317">
        <f>+Datos!A129</f>
        <v>76</v>
      </c>
      <c r="L100" s="256">
        <f t="shared" si="32"/>
        <v>0</v>
      </c>
      <c r="M100" s="256">
        <f t="shared" si="33"/>
        <v>0</v>
      </c>
      <c r="N100" s="256">
        <f t="shared" si="34"/>
        <v>0</v>
      </c>
      <c r="O100" s="256">
        <f t="shared" si="35"/>
        <v>0</v>
      </c>
      <c r="P100" s="256">
        <f t="shared" si="36"/>
        <v>0</v>
      </c>
      <c r="Q100" s="256">
        <f t="shared" si="37"/>
        <v>0</v>
      </c>
      <c r="R100" s="256">
        <f t="shared" si="38"/>
        <v>0</v>
      </c>
      <c r="S100" s="259">
        <f t="shared" si="42"/>
        <v>0</v>
      </c>
      <c r="T100" s="262">
        <f t="shared" si="43"/>
        <v>0</v>
      </c>
      <c r="U100" s="316">
        <f t="shared" si="39"/>
        <v>0</v>
      </c>
    </row>
    <row r="101" spans="1:21" ht="12.75" customHeight="1">
      <c r="A101" s="317">
        <f>+Datos!A130</f>
        <v>77</v>
      </c>
      <c r="B101" s="579">
        <f>+Datos!B130</f>
        <v>0</v>
      </c>
      <c r="C101" s="581"/>
      <c r="D101" s="256">
        <f>ROUND(Datos!F130,2)</f>
        <v>0</v>
      </c>
      <c r="E101" s="257">
        <f>IF(+D101&lt;&gt;0,Resúmen!$I$34,0)</f>
        <v>0</v>
      </c>
      <c r="F101" s="256">
        <f t="shared" si="40"/>
        <v>0</v>
      </c>
      <c r="G101" s="256">
        <f t="shared" si="41"/>
      </c>
      <c r="H101" s="258">
        <f t="shared" si="29"/>
      </c>
      <c r="I101" s="256">
        <f t="shared" si="30"/>
        <v>0</v>
      </c>
      <c r="J101" s="256">
        <f t="shared" si="31"/>
        <v>0</v>
      </c>
      <c r="K101" s="317">
        <f>+Datos!A130</f>
        <v>77</v>
      </c>
      <c r="L101" s="256">
        <f t="shared" si="32"/>
        <v>0</v>
      </c>
      <c r="M101" s="256">
        <f t="shared" si="33"/>
        <v>0</v>
      </c>
      <c r="N101" s="256">
        <f t="shared" si="34"/>
        <v>0</v>
      </c>
      <c r="O101" s="256">
        <f t="shared" si="35"/>
        <v>0</v>
      </c>
      <c r="P101" s="256">
        <f t="shared" si="36"/>
        <v>0</v>
      </c>
      <c r="Q101" s="256">
        <f t="shared" si="37"/>
        <v>0</v>
      </c>
      <c r="R101" s="256">
        <f t="shared" si="38"/>
        <v>0</v>
      </c>
      <c r="S101" s="259">
        <f t="shared" si="42"/>
        <v>0</v>
      </c>
      <c r="T101" s="262">
        <f t="shared" si="43"/>
        <v>0</v>
      </c>
      <c r="U101" s="316">
        <f t="shared" si="39"/>
        <v>0</v>
      </c>
    </row>
    <row r="102" spans="1:21" ht="12.75" customHeight="1">
      <c r="A102" s="317">
        <f>+Datos!A131</f>
        <v>78</v>
      </c>
      <c r="B102" s="579">
        <f>+Datos!B131</f>
        <v>0</v>
      </c>
      <c r="C102" s="581"/>
      <c r="D102" s="256">
        <f>ROUND(Datos!F131,2)</f>
        <v>0</v>
      </c>
      <c r="E102" s="257">
        <f>IF(+D102&lt;&gt;0,Resúmen!$I$34,0)</f>
        <v>0</v>
      </c>
      <c r="F102" s="256">
        <f t="shared" si="40"/>
        <v>0</v>
      </c>
      <c r="G102" s="256">
        <f t="shared" si="41"/>
      </c>
      <c r="H102" s="258">
        <f t="shared" si="29"/>
      </c>
      <c r="I102" s="256">
        <f t="shared" si="30"/>
        <v>0</v>
      </c>
      <c r="J102" s="256">
        <f t="shared" si="31"/>
        <v>0</v>
      </c>
      <c r="K102" s="317">
        <f>+Datos!A131</f>
        <v>78</v>
      </c>
      <c r="L102" s="256">
        <f t="shared" si="32"/>
        <v>0</v>
      </c>
      <c r="M102" s="256">
        <f t="shared" si="33"/>
        <v>0</v>
      </c>
      <c r="N102" s="256">
        <f t="shared" si="34"/>
        <v>0</v>
      </c>
      <c r="O102" s="256">
        <f t="shared" si="35"/>
        <v>0</v>
      </c>
      <c r="P102" s="256">
        <f t="shared" si="36"/>
        <v>0</v>
      </c>
      <c r="Q102" s="256">
        <f t="shared" si="37"/>
        <v>0</v>
      </c>
      <c r="R102" s="256">
        <f t="shared" si="38"/>
        <v>0</v>
      </c>
      <c r="S102" s="259">
        <f t="shared" si="42"/>
        <v>0</v>
      </c>
      <c r="T102" s="262">
        <f t="shared" si="43"/>
        <v>0</v>
      </c>
      <c r="U102" s="316">
        <f t="shared" si="39"/>
        <v>0</v>
      </c>
    </row>
    <row r="103" spans="1:21" ht="12.75" customHeight="1">
      <c r="A103" s="317">
        <f>+Datos!A132</f>
        <v>79</v>
      </c>
      <c r="B103" s="579">
        <f>+Datos!B132</f>
        <v>0</v>
      </c>
      <c r="C103" s="581"/>
      <c r="D103" s="256">
        <f>ROUND(Datos!F132,2)</f>
        <v>0</v>
      </c>
      <c r="E103" s="257">
        <f>IF(+D103&lt;&gt;0,Resúmen!$I$34,0)</f>
        <v>0</v>
      </c>
      <c r="F103" s="256">
        <f t="shared" si="40"/>
        <v>0</v>
      </c>
      <c r="G103" s="256">
        <f t="shared" si="41"/>
      </c>
      <c r="H103" s="258">
        <f t="shared" si="29"/>
      </c>
      <c r="I103" s="256">
        <f t="shared" si="30"/>
        <v>0</v>
      </c>
      <c r="J103" s="256">
        <f t="shared" si="31"/>
        <v>0</v>
      </c>
      <c r="K103" s="317">
        <f>+Datos!A132</f>
        <v>79</v>
      </c>
      <c r="L103" s="256">
        <f t="shared" si="32"/>
        <v>0</v>
      </c>
      <c r="M103" s="256">
        <f t="shared" si="33"/>
        <v>0</v>
      </c>
      <c r="N103" s="256">
        <f t="shared" si="34"/>
        <v>0</v>
      </c>
      <c r="O103" s="256">
        <f t="shared" si="35"/>
        <v>0</v>
      </c>
      <c r="P103" s="256">
        <f t="shared" si="36"/>
        <v>0</v>
      </c>
      <c r="Q103" s="256">
        <f t="shared" si="37"/>
        <v>0</v>
      </c>
      <c r="R103" s="256">
        <f t="shared" si="38"/>
        <v>0</v>
      </c>
      <c r="S103" s="259">
        <f t="shared" si="42"/>
        <v>0</v>
      </c>
      <c r="T103" s="262">
        <f t="shared" si="43"/>
        <v>0</v>
      </c>
      <c r="U103" s="316">
        <f t="shared" si="39"/>
        <v>0</v>
      </c>
    </row>
    <row r="104" spans="1:21" ht="12.75" customHeight="1">
      <c r="A104" s="317">
        <f>+Datos!A133</f>
        <v>80</v>
      </c>
      <c r="B104" s="579">
        <f>+Datos!B133</f>
        <v>0</v>
      </c>
      <c r="C104" s="581"/>
      <c r="D104" s="256">
        <f>ROUND(Datos!F133,2)</f>
        <v>0</v>
      </c>
      <c r="E104" s="257">
        <f>IF(+D104&lt;&gt;0,Resúmen!$I$34,0)</f>
        <v>0</v>
      </c>
      <c r="F104" s="256">
        <f t="shared" si="40"/>
        <v>0</v>
      </c>
      <c r="G104" s="256">
        <f t="shared" si="41"/>
      </c>
      <c r="H104" s="258">
        <f t="shared" si="29"/>
      </c>
      <c r="I104" s="256">
        <f t="shared" si="30"/>
        <v>0</v>
      </c>
      <c r="J104" s="256">
        <f t="shared" si="31"/>
        <v>0</v>
      </c>
      <c r="K104" s="317">
        <f>+Datos!A133</f>
        <v>80</v>
      </c>
      <c r="L104" s="256">
        <f t="shared" si="32"/>
        <v>0</v>
      </c>
      <c r="M104" s="256">
        <f t="shared" si="33"/>
        <v>0</v>
      </c>
      <c r="N104" s="256">
        <f t="shared" si="34"/>
        <v>0</v>
      </c>
      <c r="O104" s="256">
        <f t="shared" si="35"/>
        <v>0</v>
      </c>
      <c r="P104" s="256">
        <f t="shared" si="36"/>
        <v>0</v>
      </c>
      <c r="Q104" s="256">
        <f t="shared" si="37"/>
        <v>0</v>
      </c>
      <c r="R104" s="256">
        <f t="shared" si="38"/>
        <v>0</v>
      </c>
      <c r="S104" s="259">
        <f t="shared" si="42"/>
        <v>0</v>
      </c>
      <c r="T104" s="262">
        <f t="shared" si="43"/>
        <v>0</v>
      </c>
      <c r="U104" s="316">
        <f t="shared" si="39"/>
        <v>0</v>
      </c>
    </row>
    <row r="105" spans="1:21" ht="12.75" customHeight="1">
      <c r="A105" s="317">
        <f>+Datos!A134</f>
        <v>81</v>
      </c>
      <c r="B105" s="579">
        <f>+Datos!B134</f>
        <v>0</v>
      </c>
      <c r="C105" s="581"/>
      <c r="D105" s="256">
        <f>ROUND(Datos!F134,2)</f>
        <v>0</v>
      </c>
      <c r="E105" s="257">
        <f>IF(+D105&lt;&gt;0,Resúmen!$I$34,0)</f>
        <v>0</v>
      </c>
      <c r="F105" s="256">
        <f t="shared" si="40"/>
        <v>0</v>
      </c>
      <c r="G105" s="256">
        <f t="shared" si="41"/>
      </c>
      <c r="H105" s="258">
        <f t="shared" si="29"/>
      </c>
      <c r="I105" s="256">
        <f t="shared" si="30"/>
        <v>0</v>
      </c>
      <c r="J105" s="256">
        <f t="shared" si="31"/>
        <v>0</v>
      </c>
      <c r="K105" s="317">
        <f>+Datos!A134</f>
        <v>81</v>
      </c>
      <c r="L105" s="256">
        <f t="shared" si="32"/>
        <v>0</v>
      </c>
      <c r="M105" s="256">
        <f t="shared" si="33"/>
        <v>0</v>
      </c>
      <c r="N105" s="256">
        <f t="shared" si="34"/>
        <v>0</v>
      </c>
      <c r="O105" s="256">
        <f t="shared" si="35"/>
        <v>0</v>
      </c>
      <c r="P105" s="256">
        <f t="shared" si="36"/>
        <v>0</v>
      </c>
      <c r="Q105" s="256">
        <f t="shared" si="37"/>
        <v>0</v>
      </c>
      <c r="R105" s="256">
        <f t="shared" si="38"/>
        <v>0</v>
      </c>
      <c r="S105" s="259">
        <f t="shared" si="42"/>
        <v>0</v>
      </c>
      <c r="T105" s="262">
        <f t="shared" si="43"/>
        <v>0</v>
      </c>
      <c r="U105" s="316">
        <f t="shared" si="39"/>
        <v>0</v>
      </c>
    </row>
    <row r="106" spans="1:21" ht="12.75" customHeight="1">
      <c r="A106" s="317">
        <f>+Datos!A135</f>
        <v>82</v>
      </c>
      <c r="B106" s="579">
        <f>+Datos!B135</f>
        <v>0</v>
      </c>
      <c r="C106" s="581"/>
      <c r="D106" s="256">
        <f>ROUND(Datos!F135,2)</f>
        <v>0</v>
      </c>
      <c r="E106" s="257">
        <f>IF(+D106&lt;&gt;0,Resúmen!$I$34,0)</f>
        <v>0</v>
      </c>
      <c r="F106" s="256">
        <f t="shared" si="40"/>
        <v>0</v>
      </c>
      <c r="G106" s="256">
        <f t="shared" si="41"/>
      </c>
      <c r="H106" s="258">
        <f t="shared" si="29"/>
      </c>
      <c r="I106" s="256">
        <f t="shared" si="30"/>
        <v>0</v>
      </c>
      <c r="J106" s="256">
        <f t="shared" si="31"/>
        <v>0</v>
      </c>
      <c r="K106" s="317">
        <f>+Datos!A135</f>
        <v>82</v>
      </c>
      <c r="L106" s="256">
        <f t="shared" si="32"/>
        <v>0</v>
      </c>
      <c r="M106" s="256">
        <f t="shared" si="33"/>
        <v>0</v>
      </c>
      <c r="N106" s="256">
        <f t="shared" si="34"/>
        <v>0</v>
      </c>
      <c r="O106" s="256">
        <f t="shared" si="35"/>
        <v>0</v>
      </c>
      <c r="P106" s="256">
        <f t="shared" si="36"/>
        <v>0</v>
      </c>
      <c r="Q106" s="256">
        <f t="shared" si="37"/>
        <v>0</v>
      </c>
      <c r="R106" s="256">
        <f t="shared" si="38"/>
        <v>0</v>
      </c>
      <c r="S106" s="259">
        <f t="shared" si="42"/>
        <v>0</v>
      </c>
      <c r="T106" s="262">
        <f t="shared" si="43"/>
        <v>0</v>
      </c>
      <c r="U106" s="316">
        <f t="shared" si="39"/>
        <v>0</v>
      </c>
    </row>
    <row r="107" spans="1:21" ht="12.75" customHeight="1">
      <c r="A107" s="317">
        <f>+Datos!A136</f>
        <v>83</v>
      </c>
      <c r="B107" s="579">
        <f>+Datos!B136</f>
        <v>0</v>
      </c>
      <c r="C107" s="581"/>
      <c r="D107" s="256">
        <f>ROUND(Datos!F136,2)</f>
        <v>0</v>
      </c>
      <c r="E107" s="257">
        <f>IF(+D107&lt;&gt;0,Resúmen!$I$34,0)</f>
        <v>0</v>
      </c>
      <c r="F107" s="256">
        <f t="shared" si="40"/>
        <v>0</v>
      </c>
      <c r="G107" s="256">
        <f t="shared" si="41"/>
      </c>
      <c r="H107" s="258">
        <f t="shared" si="29"/>
      </c>
      <c r="I107" s="256">
        <f t="shared" si="30"/>
        <v>0</v>
      </c>
      <c r="J107" s="256">
        <f t="shared" si="31"/>
        <v>0</v>
      </c>
      <c r="K107" s="317">
        <f>+Datos!A136</f>
        <v>83</v>
      </c>
      <c r="L107" s="256">
        <f t="shared" si="32"/>
        <v>0</v>
      </c>
      <c r="M107" s="256">
        <f t="shared" si="33"/>
        <v>0</v>
      </c>
      <c r="N107" s="256">
        <f t="shared" si="34"/>
        <v>0</v>
      </c>
      <c r="O107" s="256">
        <f t="shared" si="35"/>
        <v>0</v>
      </c>
      <c r="P107" s="256">
        <f t="shared" si="36"/>
        <v>0</v>
      </c>
      <c r="Q107" s="256">
        <f t="shared" si="37"/>
        <v>0</v>
      </c>
      <c r="R107" s="256">
        <f t="shared" si="38"/>
        <v>0</v>
      </c>
      <c r="S107" s="259">
        <f t="shared" si="42"/>
        <v>0</v>
      </c>
      <c r="T107" s="262">
        <f t="shared" si="43"/>
        <v>0</v>
      </c>
      <c r="U107" s="316">
        <f t="shared" si="39"/>
        <v>0</v>
      </c>
    </row>
    <row r="108" spans="1:21" ht="12.75" customHeight="1">
      <c r="A108" s="317">
        <f>+Datos!A137</f>
        <v>84</v>
      </c>
      <c r="B108" s="579">
        <f>+Datos!B137</f>
        <v>0</v>
      </c>
      <c r="C108" s="581"/>
      <c r="D108" s="256">
        <f>ROUND(Datos!F137,2)</f>
        <v>0</v>
      </c>
      <c r="E108" s="257">
        <f>IF(+D108&lt;&gt;0,Resúmen!$I$34,0)</f>
        <v>0</v>
      </c>
      <c r="F108" s="256">
        <f t="shared" si="40"/>
        <v>0</v>
      </c>
      <c r="G108" s="256">
        <f t="shared" si="41"/>
      </c>
      <c r="H108" s="258">
        <f t="shared" si="29"/>
      </c>
      <c r="I108" s="256">
        <f t="shared" si="30"/>
        <v>0</v>
      </c>
      <c r="J108" s="256">
        <f t="shared" si="31"/>
        <v>0</v>
      </c>
      <c r="K108" s="317">
        <f>+Datos!A137</f>
        <v>84</v>
      </c>
      <c r="L108" s="256">
        <f t="shared" si="32"/>
        <v>0</v>
      </c>
      <c r="M108" s="256">
        <f t="shared" si="33"/>
        <v>0</v>
      </c>
      <c r="N108" s="256">
        <f t="shared" si="34"/>
        <v>0</v>
      </c>
      <c r="O108" s="256">
        <f t="shared" si="35"/>
        <v>0</v>
      </c>
      <c r="P108" s="256">
        <f t="shared" si="36"/>
        <v>0</v>
      </c>
      <c r="Q108" s="256">
        <f t="shared" si="37"/>
        <v>0</v>
      </c>
      <c r="R108" s="256">
        <f t="shared" si="38"/>
        <v>0</v>
      </c>
      <c r="S108" s="259">
        <f t="shared" si="42"/>
        <v>0</v>
      </c>
      <c r="T108" s="262">
        <f t="shared" si="43"/>
        <v>0</v>
      </c>
      <c r="U108" s="316">
        <f t="shared" si="39"/>
        <v>0</v>
      </c>
    </row>
    <row r="109" spans="1:21" ht="12.75" customHeight="1">
      <c r="A109" s="317">
        <f>+Datos!A138</f>
        <v>85</v>
      </c>
      <c r="B109" s="579">
        <f>+Datos!B138</f>
        <v>0</v>
      </c>
      <c r="C109" s="580"/>
      <c r="D109" s="256">
        <f>ROUND(Datos!F138,2)</f>
        <v>0</v>
      </c>
      <c r="E109" s="257">
        <f>IF(+D109&lt;&gt;0,Resúmen!$I$34,0)</f>
        <v>0</v>
      </c>
      <c r="F109" s="256">
        <f t="shared" si="15"/>
        <v>0</v>
      </c>
      <c r="G109" s="256">
        <f>+IF(F109&gt;D$20,F109-D$20,"")</f>
      </c>
      <c r="H109" s="258">
        <f t="shared" si="29"/>
      </c>
      <c r="I109" s="256">
        <f t="shared" si="30"/>
        <v>0</v>
      </c>
      <c r="J109" s="256">
        <f t="shared" si="31"/>
        <v>0</v>
      </c>
      <c r="K109" s="317">
        <f>+Datos!A138</f>
        <v>85</v>
      </c>
      <c r="L109" s="256">
        <f t="shared" si="32"/>
        <v>0</v>
      </c>
      <c r="M109" s="256">
        <f t="shared" si="33"/>
        <v>0</v>
      </c>
      <c r="N109" s="256">
        <f t="shared" si="34"/>
        <v>0</v>
      </c>
      <c r="O109" s="256">
        <f t="shared" si="35"/>
        <v>0</v>
      </c>
      <c r="P109" s="256">
        <f t="shared" si="36"/>
        <v>0</v>
      </c>
      <c r="Q109" s="256">
        <f t="shared" si="37"/>
        <v>0</v>
      </c>
      <c r="R109" s="256">
        <f t="shared" si="38"/>
        <v>0</v>
      </c>
      <c r="S109" s="259">
        <f t="shared" si="42"/>
        <v>0</v>
      </c>
      <c r="T109" s="262">
        <f t="shared" si="43"/>
        <v>0</v>
      </c>
      <c r="U109" s="316">
        <f t="shared" si="39"/>
        <v>0</v>
      </c>
    </row>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sheetProtection/>
  <mergeCells count="138">
    <mergeCell ref="G3:H3"/>
    <mergeCell ref="G4:H4"/>
    <mergeCell ref="G5:H5"/>
    <mergeCell ref="Q3:R3"/>
    <mergeCell ref="Q4:S4"/>
    <mergeCell ref="A16:J16"/>
    <mergeCell ref="K12:U12"/>
    <mergeCell ref="K14:U14"/>
    <mergeCell ref="K16:U16"/>
    <mergeCell ref="A9:B9"/>
    <mergeCell ref="B100:C100"/>
    <mergeCell ref="B99:C99"/>
    <mergeCell ref="B98:C98"/>
    <mergeCell ref="B97:C97"/>
    <mergeCell ref="B92:C92"/>
    <mergeCell ref="B96:C96"/>
    <mergeCell ref="B95:C95"/>
    <mergeCell ref="B94:C94"/>
    <mergeCell ref="B93:C93"/>
    <mergeCell ref="B83:C83"/>
    <mergeCell ref="B84:C84"/>
    <mergeCell ref="B87:C87"/>
    <mergeCell ref="B88:C88"/>
    <mergeCell ref="B89:C89"/>
    <mergeCell ref="B90:C90"/>
    <mergeCell ref="B108:C108"/>
    <mergeCell ref="B107:C107"/>
    <mergeCell ref="B106:C106"/>
    <mergeCell ref="B105:C105"/>
    <mergeCell ref="B104:C104"/>
    <mergeCell ref="B103:C103"/>
    <mergeCell ref="B102:C102"/>
    <mergeCell ref="B101:C101"/>
    <mergeCell ref="B81:C81"/>
    <mergeCell ref="B82:C82"/>
    <mergeCell ref="F19:F21"/>
    <mergeCell ref="B37:C37"/>
    <mergeCell ref="B43:C43"/>
    <mergeCell ref="B44:C44"/>
    <mergeCell ref="B49:C49"/>
    <mergeCell ref="B50:C50"/>
    <mergeCell ref="D20:E20"/>
    <mergeCell ref="A20:C20"/>
    <mergeCell ref="A21:C21"/>
    <mergeCell ref="B36:C36"/>
    <mergeCell ref="B34:C34"/>
    <mergeCell ref="D22:E22"/>
    <mergeCell ref="B35:C35"/>
    <mergeCell ref="B25:C25"/>
    <mergeCell ref="A22:C22"/>
    <mergeCell ref="B32:C32"/>
    <mergeCell ref="U23:U24"/>
    <mergeCell ref="R20:R21"/>
    <mergeCell ref="G19:G23"/>
    <mergeCell ref="T23:T24"/>
    <mergeCell ref="D24:G24"/>
    <mergeCell ref="P20:P21"/>
    <mergeCell ref="U19:U21"/>
    <mergeCell ref="D21:E21"/>
    <mergeCell ref="D19:E19"/>
    <mergeCell ref="F22:F23"/>
    <mergeCell ref="B33:C33"/>
    <mergeCell ref="B41:C41"/>
    <mergeCell ref="B42:C42"/>
    <mergeCell ref="B38:C38"/>
    <mergeCell ref="B39:C39"/>
    <mergeCell ref="B40:C40"/>
    <mergeCell ref="B51:C51"/>
    <mergeCell ref="B52:C52"/>
    <mergeCell ref="B45:C45"/>
    <mergeCell ref="B46:C46"/>
    <mergeCell ref="B47:C47"/>
    <mergeCell ref="B48:C48"/>
    <mergeCell ref="B57:C57"/>
    <mergeCell ref="B58:C58"/>
    <mergeCell ref="B59:C59"/>
    <mergeCell ref="B60:C60"/>
    <mergeCell ref="B53:C53"/>
    <mergeCell ref="B54:C54"/>
    <mergeCell ref="B55:C55"/>
    <mergeCell ref="B56:C56"/>
    <mergeCell ref="B66:C66"/>
    <mergeCell ref="B67:C67"/>
    <mergeCell ref="B68:C68"/>
    <mergeCell ref="B61:C61"/>
    <mergeCell ref="B62:C62"/>
    <mergeCell ref="B63:C63"/>
    <mergeCell ref="B64:C64"/>
    <mergeCell ref="T19:T22"/>
    <mergeCell ref="B91:C91"/>
    <mergeCell ref="K23:K24"/>
    <mergeCell ref="B77:C77"/>
    <mergeCell ref="B78:C78"/>
    <mergeCell ref="B79:C79"/>
    <mergeCell ref="B80:C80"/>
    <mergeCell ref="B69:C69"/>
    <mergeCell ref="B70:C70"/>
    <mergeCell ref="B71:C71"/>
    <mergeCell ref="B30:C30"/>
    <mergeCell ref="B31:C31"/>
    <mergeCell ref="B85:C85"/>
    <mergeCell ref="B86:C86"/>
    <mergeCell ref="B75:C75"/>
    <mergeCell ref="B76:C76"/>
    <mergeCell ref="B72:C72"/>
    <mergeCell ref="B73:C73"/>
    <mergeCell ref="B74:C74"/>
    <mergeCell ref="B65:C65"/>
    <mergeCell ref="A2:H2"/>
    <mergeCell ref="A5:B5"/>
    <mergeCell ref="K2:Q2"/>
    <mergeCell ref="K5:L5"/>
    <mergeCell ref="K6:R8"/>
    <mergeCell ref="B109:C109"/>
    <mergeCell ref="B26:C26"/>
    <mergeCell ref="B27:C27"/>
    <mergeCell ref="B28:C28"/>
    <mergeCell ref="B29:C29"/>
    <mergeCell ref="A1:C1"/>
    <mergeCell ref="K1:M1"/>
    <mergeCell ref="A4:D4"/>
    <mergeCell ref="K4:N4"/>
    <mergeCell ref="L9:R10"/>
    <mergeCell ref="T6:U6"/>
    <mergeCell ref="T7:U7"/>
    <mergeCell ref="I6:J6"/>
    <mergeCell ref="I7:J7"/>
    <mergeCell ref="A6:H8"/>
    <mergeCell ref="S19:S21"/>
    <mergeCell ref="S23:S24"/>
    <mergeCell ref="J18:N18"/>
    <mergeCell ref="A19:C19"/>
    <mergeCell ref="C9:H10"/>
    <mergeCell ref="A12:J12"/>
    <mergeCell ref="A14:J14"/>
    <mergeCell ref="A23:A24"/>
    <mergeCell ref="B23:C24"/>
    <mergeCell ref="Q20:Q21"/>
  </mergeCells>
  <printOptions horizontalCentered="1"/>
  <pageMargins left="0.3937007874015748" right="0.3937007874015748" top="0.3937007874015748" bottom="0.3937007874015748" header="0" footer="0"/>
  <pageSetup fitToHeight="0" horizontalDpi="600" verticalDpi="600" orientation="portrait" scale="90" r:id="rId4"/>
  <headerFooter alignWithMargins="0">
    <oddHeader>&amp;R&amp;P de &amp;N</oddHeader>
  </headerFooter>
  <colBreaks count="1" manualBreakCount="1">
    <brk id="10" max="59" man="1"/>
  </colBreaks>
  <drawing r:id="rId3"/>
  <legacyDrawing r:id="rId2"/>
</worksheet>
</file>

<file path=xl/worksheets/sheet6.xml><?xml version="1.0" encoding="utf-8"?>
<worksheet xmlns="http://schemas.openxmlformats.org/spreadsheetml/2006/main" xmlns:r="http://schemas.openxmlformats.org/officeDocument/2006/relationships">
  <sheetPr codeName="Hoja6">
    <tabColor rgb="FF00B050"/>
  </sheetPr>
  <dimension ref="A2:AJ82"/>
  <sheetViews>
    <sheetView showGridLines="0" tabSelected="1" zoomScale="115" zoomScaleNormal="115" zoomScalePageLayoutView="0" workbookViewId="0" topLeftCell="A1">
      <selection activeCell="X72" sqref="X72"/>
    </sheetView>
  </sheetViews>
  <sheetFormatPr defaultColWidth="6.66015625" defaultRowHeight="11.25"/>
  <cols>
    <col min="1" max="1" width="3.66015625" style="366" customWidth="1"/>
    <col min="2" max="8" width="6.66015625" style="366" customWidth="1"/>
    <col min="9" max="9" width="3.66015625" style="366" customWidth="1"/>
    <col min="10" max="16" width="6.66015625" style="366" customWidth="1"/>
    <col min="17" max="17" width="3.66015625" style="366" customWidth="1"/>
    <col min="18" max="24" width="6.66015625" style="366" customWidth="1"/>
    <col min="25" max="25" width="3.66015625" style="366" customWidth="1"/>
    <col min="26" max="32" width="6.66015625" style="366" customWidth="1"/>
    <col min="33" max="33" width="3.66015625" style="366" customWidth="1"/>
    <col min="34" max="16384" width="6.66015625" style="366" customWidth="1"/>
  </cols>
  <sheetData>
    <row r="1" ht="6.75" customHeight="1"/>
    <row r="2" spans="1:32" ht="21">
      <c r="A2" s="363"/>
      <c r="B2" s="385" t="s">
        <v>171</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row>
    <row r="3" spans="1:32" ht="18.75">
      <c r="A3" s="363"/>
      <c r="B3" s="386" t="s">
        <v>210</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2" ht="14.25">
      <c r="A4" s="362"/>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row>
    <row r="5" spans="2:24" ht="6.75" customHeight="1">
      <c r="B5" s="364"/>
      <c r="C5" s="365"/>
      <c r="D5" s="365"/>
      <c r="E5" s="365"/>
      <c r="F5" s="365"/>
      <c r="G5" s="365"/>
      <c r="H5" s="365"/>
      <c r="I5" s="365"/>
      <c r="J5" s="365"/>
      <c r="K5" s="365"/>
      <c r="L5" s="365"/>
      <c r="M5" s="365"/>
      <c r="N5" s="365"/>
      <c r="O5" s="365"/>
      <c r="P5" s="365"/>
      <c r="Q5" s="365"/>
      <c r="R5" s="365"/>
      <c r="S5" s="365"/>
      <c r="T5" s="365"/>
      <c r="U5" s="365"/>
      <c r="V5" s="365"/>
      <c r="W5" s="365"/>
      <c r="X5" s="365"/>
    </row>
    <row r="6" spans="2:36" s="362" customFormat="1" ht="11.25">
      <c r="B6" s="374" t="s">
        <v>189</v>
      </c>
      <c r="C6" s="374"/>
      <c r="D6" s="374"/>
      <c r="E6" s="374"/>
      <c r="F6" s="374"/>
      <c r="G6" s="374"/>
      <c r="H6" s="374"/>
      <c r="I6" s="375"/>
      <c r="J6" s="374" t="s">
        <v>190</v>
      </c>
      <c r="K6" s="374"/>
      <c r="L6" s="374"/>
      <c r="M6" s="374"/>
      <c r="N6" s="374"/>
      <c r="O6" s="374"/>
      <c r="P6" s="374"/>
      <c r="Q6" s="375"/>
      <c r="R6" s="374" t="s">
        <v>191</v>
      </c>
      <c r="S6" s="374"/>
      <c r="T6" s="374"/>
      <c r="U6" s="374"/>
      <c r="V6" s="374"/>
      <c r="W6" s="374"/>
      <c r="X6" s="374"/>
      <c r="Y6" s="405"/>
      <c r="Z6" s="374" t="s">
        <v>192</v>
      </c>
      <c r="AA6" s="374"/>
      <c r="AB6" s="374"/>
      <c r="AC6" s="374"/>
      <c r="AD6" s="374"/>
      <c r="AE6" s="374"/>
      <c r="AF6" s="374"/>
      <c r="AG6" s="366"/>
      <c r="AH6" s="366"/>
      <c r="AI6" s="366"/>
      <c r="AJ6" s="366"/>
    </row>
    <row r="7" spans="2:32" ht="11.25">
      <c r="B7" s="376" t="s">
        <v>209</v>
      </c>
      <c r="C7" s="376" t="s">
        <v>188</v>
      </c>
      <c r="D7" s="376" t="s">
        <v>205</v>
      </c>
      <c r="E7" s="376" t="s">
        <v>205</v>
      </c>
      <c r="F7" s="376" t="s">
        <v>206</v>
      </c>
      <c r="G7" s="376" t="s">
        <v>207</v>
      </c>
      <c r="H7" s="376" t="s">
        <v>208</v>
      </c>
      <c r="I7" s="377"/>
      <c r="J7" s="376" t="s">
        <v>209</v>
      </c>
      <c r="K7" s="376" t="s">
        <v>188</v>
      </c>
      <c r="L7" s="376" t="s">
        <v>205</v>
      </c>
      <c r="M7" s="376" t="s">
        <v>205</v>
      </c>
      <c r="N7" s="376" t="s">
        <v>206</v>
      </c>
      <c r="O7" s="376" t="s">
        <v>207</v>
      </c>
      <c r="P7" s="376" t="s">
        <v>208</v>
      </c>
      <c r="Q7" s="377"/>
      <c r="R7" s="376" t="s">
        <v>209</v>
      </c>
      <c r="S7" s="376" t="s">
        <v>188</v>
      </c>
      <c r="T7" s="376" t="s">
        <v>205</v>
      </c>
      <c r="U7" s="376" t="s">
        <v>205</v>
      </c>
      <c r="V7" s="376" t="s">
        <v>206</v>
      </c>
      <c r="W7" s="376" t="s">
        <v>207</v>
      </c>
      <c r="X7" s="376" t="s">
        <v>208</v>
      </c>
      <c r="Y7" s="377"/>
      <c r="Z7" s="376" t="s">
        <v>209</v>
      </c>
      <c r="AA7" s="376" t="s">
        <v>188</v>
      </c>
      <c r="AB7" s="376" t="s">
        <v>205</v>
      </c>
      <c r="AC7" s="376" t="s">
        <v>205</v>
      </c>
      <c r="AD7" s="376" t="s">
        <v>206</v>
      </c>
      <c r="AE7" s="376" t="s">
        <v>207</v>
      </c>
      <c r="AF7" s="376" t="s">
        <v>208</v>
      </c>
    </row>
    <row r="8" spans="2:32" s="406" customFormat="1" ht="11.25">
      <c r="B8" s="407"/>
      <c r="C8" s="384">
        <v>1</v>
      </c>
      <c r="D8" s="407">
        <f>+C8+1</f>
        <v>2</v>
      </c>
      <c r="E8" s="407">
        <f>+D8+1</f>
        <v>3</v>
      </c>
      <c r="F8" s="407">
        <f>+E8+1</f>
        <v>4</v>
      </c>
      <c r="G8" s="407">
        <f>+F8+1</f>
        <v>5</v>
      </c>
      <c r="H8" s="407">
        <f>+G8+1</f>
        <v>6</v>
      </c>
      <c r="I8" s="408"/>
      <c r="J8" s="407"/>
      <c r="K8" s="407"/>
      <c r="L8" s="407"/>
      <c r="M8" s="407"/>
      <c r="N8" s="407">
        <v>1</v>
      </c>
      <c r="O8" s="409">
        <f aca="true" t="shared" si="0" ref="K8:P11">+N8+1</f>
        <v>2</v>
      </c>
      <c r="P8" s="407">
        <f t="shared" si="0"/>
        <v>3</v>
      </c>
      <c r="Q8" s="408"/>
      <c r="R8" s="407"/>
      <c r="S8" s="407"/>
      <c r="T8" s="407"/>
      <c r="U8" s="407"/>
      <c r="V8" s="407">
        <v>1</v>
      </c>
      <c r="W8" s="407">
        <f>+V8+1</f>
        <v>2</v>
      </c>
      <c r="X8" s="407">
        <f>+W8+1</f>
        <v>3</v>
      </c>
      <c r="Y8" s="410"/>
      <c r="Z8" s="383">
        <v>1</v>
      </c>
      <c r="AA8" s="407">
        <f aca="true" t="shared" si="1" ref="AA8:AF12">+Z8+1</f>
        <v>2</v>
      </c>
      <c r="AB8" s="407">
        <f t="shared" si="1"/>
        <v>3</v>
      </c>
      <c r="AC8" s="407">
        <f t="shared" si="1"/>
        <v>4</v>
      </c>
      <c r="AD8" s="407">
        <f t="shared" si="1"/>
        <v>5</v>
      </c>
      <c r="AE8" s="407">
        <f t="shared" si="1"/>
        <v>6</v>
      </c>
      <c r="AF8" s="407">
        <f t="shared" si="1"/>
        <v>7</v>
      </c>
    </row>
    <row r="9" spans="2:32" s="406" customFormat="1" ht="11.25">
      <c r="B9" s="383">
        <f>+H8+1</f>
        <v>7</v>
      </c>
      <c r="C9" s="407">
        <f aca="true" t="shared" si="2" ref="C9:H12">+B9+1</f>
        <v>8</v>
      </c>
      <c r="D9" s="407">
        <f t="shared" si="2"/>
        <v>9</v>
      </c>
      <c r="E9" s="407">
        <f t="shared" si="2"/>
        <v>10</v>
      </c>
      <c r="F9" s="407">
        <f t="shared" si="2"/>
        <v>11</v>
      </c>
      <c r="G9" s="407">
        <f t="shared" si="2"/>
        <v>12</v>
      </c>
      <c r="H9" s="411">
        <f t="shared" si="2"/>
        <v>13</v>
      </c>
      <c r="I9" s="408"/>
      <c r="J9" s="383">
        <f>+P8+1</f>
        <v>4</v>
      </c>
      <c r="K9" s="384">
        <f t="shared" si="0"/>
        <v>5</v>
      </c>
      <c r="L9" s="407">
        <f t="shared" si="0"/>
        <v>6</v>
      </c>
      <c r="M9" s="407">
        <f t="shared" si="0"/>
        <v>7</v>
      </c>
      <c r="N9" s="407">
        <f t="shared" si="0"/>
        <v>8</v>
      </c>
      <c r="O9" s="407">
        <f t="shared" si="0"/>
        <v>9</v>
      </c>
      <c r="P9" s="407">
        <f t="shared" si="0"/>
        <v>10</v>
      </c>
      <c r="Q9" s="408"/>
      <c r="R9" s="383">
        <f>+X8+1</f>
        <v>4</v>
      </c>
      <c r="S9" s="407">
        <f aca="true" t="shared" si="3" ref="S9:X12">+R9+1</f>
        <v>5</v>
      </c>
      <c r="T9" s="407">
        <f t="shared" si="3"/>
        <v>6</v>
      </c>
      <c r="U9" s="407">
        <f t="shared" si="3"/>
        <v>7</v>
      </c>
      <c r="V9" s="407">
        <f t="shared" si="3"/>
        <v>8</v>
      </c>
      <c r="W9" s="407">
        <f t="shared" si="3"/>
        <v>9</v>
      </c>
      <c r="X9" s="407">
        <f t="shared" si="3"/>
        <v>10</v>
      </c>
      <c r="Y9" s="410"/>
      <c r="Z9" s="383">
        <f>+AF8+1</f>
        <v>8</v>
      </c>
      <c r="AA9" s="407">
        <f t="shared" si="1"/>
        <v>9</v>
      </c>
      <c r="AB9" s="407">
        <f t="shared" si="1"/>
        <v>10</v>
      </c>
      <c r="AC9" s="407">
        <f t="shared" si="1"/>
        <v>11</v>
      </c>
      <c r="AD9" s="407">
        <f t="shared" si="1"/>
        <v>12</v>
      </c>
      <c r="AE9" s="407">
        <f t="shared" si="1"/>
        <v>13</v>
      </c>
      <c r="AF9" s="407">
        <f t="shared" si="1"/>
        <v>14</v>
      </c>
    </row>
    <row r="10" spans="2:32" s="406" customFormat="1" ht="11.25">
      <c r="B10" s="383">
        <f>+H9+1</f>
        <v>14</v>
      </c>
      <c r="C10" s="407">
        <f t="shared" si="2"/>
        <v>15</v>
      </c>
      <c r="D10" s="407">
        <f t="shared" si="2"/>
        <v>16</v>
      </c>
      <c r="E10" s="407">
        <f t="shared" si="2"/>
        <v>17</v>
      </c>
      <c r="F10" s="407">
        <f t="shared" si="2"/>
        <v>18</v>
      </c>
      <c r="G10" s="407">
        <f t="shared" si="2"/>
        <v>19</v>
      </c>
      <c r="H10" s="411">
        <f t="shared" si="2"/>
        <v>20</v>
      </c>
      <c r="I10" s="408"/>
      <c r="J10" s="383">
        <f>+P9+1</f>
        <v>11</v>
      </c>
      <c r="K10" s="407">
        <f t="shared" si="0"/>
        <v>12</v>
      </c>
      <c r="L10" s="407">
        <f t="shared" si="0"/>
        <v>13</v>
      </c>
      <c r="M10" s="407">
        <f t="shared" si="0"/>
        <v>14</v>
      </c>
      <c r="N10" s="407">
        <f t="shared" si="0"/>
        <v>15</v>
      </c>
      <c r="O10" s="407">
        <f t="shared" si="0"/>
        <v>16</v>
      </c>
      <c r="P10" s="407">
        <f t="shared" si="0"/>
        <v>17</v>
      </c>
      <c r="Q10" s="408"/>
      <c r="R10" s="383">
        <f>+X9+1</f>
        <v>11</v>
      </c>
      <c r="S10" s="407">
        <f t="shared" si="3"/>
        <v>12</v>
      </c>
      <c r="T10" s="407">
        <f t="shared" si="3"/>
        <v>13</v>
      </c>
      <c r="U10" s="407">
        <f t="shared" si="3"/>
        <v>14</v>
      </c>
      <c r="V10" s="407">
        <f t="shared" si="3"/>
        <v>15</v>
      </c>
      <c r="W10" s="407">
        <f t="shared" si="3"/>
        <v>16</v>
      </c>
      <c r="X10" s="407">
        <f t="shared" si="3"/>
        <v>17</v>
      </c>
      <c r="Y10" s="410"/>
      <c r="Z10" s="383">
        <f>+AF9+1</f>
        <v>15</v>
      </c>
      <c r="AA10" s="407">
        <f t="shared" si="1"/>
        <v>16</v>
      </c>
      <c r="AB10" s="407">
        <f t="shared" si="1"/>
        <v>17</v>
      </c>
      <c r="AC10" s="407">
        <f t="shared" si="1"/>
        <v>18</v>
      </c>
      <c r="AD10" s="407">
        <f t="shared" si="1"/>
        <v>19</v>
      </c>
      <c r="AE10" s="407">
        <f t="shared" si="1"/>
        <v>20</v>
      </c>
      <c r="AF10" s="407">
        <f t="shared" si="1"/>
        <v>21</v>
      </c>
    </row>
    <row r="11" spans="2:32" s="406" customFormat="1" ht="11.25">
      <c r="B11" s="383">
        <f>+H10+1</f>
        <v>21</v>
      </c>
      <c r="C11" s="407">
        <f t="shared" si="2"/>
        <v>22</v>
      </c>
      <c r="D11" s="407">
        <f t="shared" si="2"/>
        <v>23</v>
      </c>
      <c r="E11" s="407">
        <f t="shared" si="2"/>
        <v>24</v>
      </c>
      <c r="F11" s="407">
        <f t="shared" si="2"/>
        <v>25</v>
      </c>
      <c r="G11" s="407">
        <f t="shared" si="2"/>
        <v>26</v>
      </c>
      <c r="H11" s="411">
        <f t="shared" si="2"/>
        <v>27</v>
      </c>
      <c r="I11" s="408"/>
      <c r="J11" s="383">
        <f>+P10+1</f>
        <v>18</v>
      </c>
      <c r="K11" s="407">
        <f t="shared" si="0"/>
        <v>19</v>
      </c>
      <c r="L11" s="407">
        <f t="shared" si="0"/>
        <v>20</v>
      </c>
      <c r="M11" s="407">
        <f t="shared" si="0"/>
        <v>21</v>
      </c>
      <c r="N11" s="407">
        <f t="shared" si="0"/>
        <v>22</v>
      </c>
      <c r="O11" s="407">
        <f t="shared" si="0"/>
        <v>23</v>
      </c>
      <c r="P11" s="407">
        <f t="shared" si="0"/>
        <v>24</v>
      </c>
      <c r="Q11" s="408"/>
      <c r="R11" s="383">
        <f>+X10+1</f>
        <v>18</v>
      </c>
      <c r="S11" s="384">
        <f t="shared" si="3"/>
        <v>19</v>
      </c>
      <c r="T11" s="407">
        <f t="shared" si="3"/>
        <v>20</v>
      </c>
      <c r="U11" s="407">
        <f t="shared" si="3"/>
        <v>21</v>
      </c>
      <c r="V11" s="407">
        <f t="shared" si="3"/>
        <v>22</v>
      </c>
      <c r="W11" s="407">
        <f t="shared" si="3"/>
        <v>23</v>
      </c>
      <c r="X11" s="407">
        <f t="shared" si="3"/>
        <v>24</v>
      </c>
      <c r="Y11" s="410"/>
      <c r="Z11" s="383">
        <f>+AF10+1</f>
        <v>22</v>
      </c>
      <c r="AA11" s="407">
        <f t="shared" si="1"/>
        <v>23</v>
      </c>
      <c r="AB11" s="407">
        <f t="shared" si="1"/>
        <v>24</v>
      </c>
      <c r="AC11" s="407">
        <f t="shared" si="1"/>
        <v>25</v>
      </c>
      <c r="AD11" s="407">
        <f t="shared" si="1"/>
        <v>26</v>
      </c>
      <c r="AE11" s="407">
        <f t="shared" si="1"/>
        <v>27</v>
      </c>
      <c r="AF11" s="407">
        <f t="shared" si="1"/>
        <v>28</v>
      </c>
    </row>
    <row r="12" spans="2:32" s="406" customFormat="1" ht="11.25">
      <c r="B12" s="383">
        <f>+H11+1</f>
        <v>28</v>
      </c>
      <c r="C12" s="407">
        <f t="shared" si="2"/>
        <v>29</v>
      </c>
      <c r="D12" s="407">
        <f t="shared" si="2"/>
        <v>30</v>
      </c>
      <c r="E12" s="407">
        <f t="shared" si="2"/>
        <v>31</v>
      </c>
      <c r="F12" s="407"/>
      <c r="G12" s="407"/>
      <c r="H12" s="411"/>
      <c r="I12" s="408"/>
      <c r="J12" s="383">
        <f>+P11+1</f>
        <v>25</v>
      </c>
      <c r="K12" s="407">
        <f>+J12+1</f>
        <v>26</v>
      </c>
      <c r="L12" s="407">
        <f>+K12+1</f>
        <v>27</v>
      </c>
      <c r="M12" s="407">
        <f>+L12+1</f>
        <v>28</v>
      </c>
      <c r="N12" s="407"/>
      <c r="O12" s="407"/>
      <c r="P12" s="407"/>
      <c r="Q12" s="408"/>
      <c r="R12" s="383">
        <f>+X11+1</f>
        <v>25</v>
      </c>
      <c r="S12" s="407">
        <f t="shared" si="3"/>
        <v>26</v>
      </c>
      <c r="T12" s="407">
        <f t="shared" si="3"/>
        <v>27</v>
      </c>
      <c r="U12" s="407">
        <f t="shared" si="3"/>
        <v>28</v>
      </c>
      <c r="V12" s="407">
        <f t="shared" si="3"/>
        <v>29</v>
      </c>
      <c r="W12" s="407">
        <f t="shared" si="3"/>
        <v>30</v>
      </c>
      <c r="X12" s="407">
        <f t="shared" si="3"/>
        <v>31</v>
      </c>
      <c r="Y12" s="410"/>
      <c r="Z12" s="383">
        <f>+AF11+1</f>
        <v>29</v>
      </c>
      <c r="AA12" s="407">
        <f t="shared" si="1"/>
        <v>30</v>
      </c>
      <c r="AB12" s="407"/>
      <c r="AC12" s="407"/>
      <c r="AD12" s="407"/>
      <c r="AE12" s="407"/>
      <c r="AF12" s="407"/>
    </row>
    <row r="13" spans="2:32" ht="12">
      <c r="B13" s="378"/>
      <c r="C13" s="378"/>
      <c r="D13" s="378"/>
      <c r="E13" s="378"/>
      <c r="F13" s="378"/>
      <c r="G13" s="378"/>
      <c r="H13" s="379"/>
      <c r="I13" s="377"/>
      <c r="J13" s="377"/>
      <c r="K13" s="377"/>
      <c r="L13" s="377"/>
      <c r="M13" s="377"/>
      <c r="N13" s="377"/>
      <c r="O13" s="377"/>
      <c r="P13" s="377"/>
      <c r="Q13" s="377"/>
      <c r="R13" s="377"/>
      <c r="S13" s="377"/>
      <c r="T13" s="377"/>
      <c r="U13" s="377"/>
      <c r="V13" s="377"/>
      <c r="W13" s="377"/>
      <c r="X13" s="377"/>
      <c r="Y13" s="377"/>
      <c r="Z13" s="380"/>
      <c r="AA13" s="380"/>
      <c r="AB13" s="380"/>
      <c r="AC13" s="380"/>
      <c r="AD13" s="380"/>
      <c r="AE13" s="380"/>
      <c r="AF13" s="380"/>
    </row>
    <row r="14" spans="2:32" s="362" customFormat="1" ht="9.75">
      <c r="B14" s="374" t="s">
        <v>193</v>
      </c>
      <c r="C14" s="374"/>
      <c r="D14" s="374"/>
      <c r="E14" s="374"/>
      <c r="F14" s="374"/>
      <c r="G14" s="374"/>
      <c r="H14" s="374"/>
      <c r="I14" s="375"/>
      <c r="J14" s="374" t="s">
        <v>194</v>
      </c>
      <c r="K14" s="374"/>
      <c r="L14" s="374"/>
      <c r="M14" s="374"/>
      <c r="N14" s="374"/>
      <c r="O14" s="374"/>
      <c r="P14" s="374"/>
      <c r="Q14" s="375"/>
      <c r="R14" s="374" t="s">
        <v>195</v>
      </c>
      <c r="S14" s="374"/>
      <c r="T14" s="374"/>
      <c r="U14" s="374"/>
      <c r="V14" s="374"/>
      <c r="W14" s="374"/>
      <c r="X14" s="374"/>
      <c r="Y14" s="375"/>
      <c r="Z14" s="374" t="s">
        <v>196</v>
      </c>
      <c r="AA14" s="374"/>
      <c r="AB14" s="374"/>
      <c r="AC14" s="374"/>
      <c r="AD14" s="374"/>
      <c r="AE14" s="374"/>
      <c r="AF14" s="374"/>
    </row>
    <row r="15" spans="2:32" ht="11.25">
      <c r="B15" s="376" t="s">
        <v>209</v>
      </c>
      <c r="C15" s="376" t="s">
        <v>188</v>
      </c>
      <c r="D15" s="376" t="s">
        <v>205</v>
      </c>
      <c r="E15" s="376" t="s">
        <v>205</v>
      </c>
      <c r="F15" s="376" t="s">
        <v>206</v>
      </c>
      <c r="G15" s="376" t="s">
        <v>207</v>
      </c>
      <c r="H15" s="376" t="s">
        <v>208</v>
      </c>
      <c r="I15" s="377"/>
      <c r="J15" s="376" t="s">
        <v>209</v>
      </c>
      <c r="K15" s="376" t="s">
        <v>188</v>
      </c>
      <c r="L15" s="376" t="s">
        <v>205</v>
      </c>
      <c r="M15" s="376" t="s">
        <v>205</v>
      </c>
      <c r="N15" s="376" t="s">
        <v>206</v>
      </c>
      <c r="O15" s="376" t="s">
        <v>207</v>
      </c>
      <c r="P15" s="376" t="s">
        <v>208</v>
      </c>
      <c r="Q15" s="377"/>
      <c r="R15" s="376" t="s">
        <v>209</v>
      </c>
      <c r="S15" s="376" t="s">
        <v>188</v>
      </c>
      <c r="T15" s="376" t="s">
        <v>205</v>
      </c>
      <c r="U15" s="376" t="s">
        <v>205</v>
      </c>
      <c r="V15" s="376" t="s">
        <v>206</v>
      </c>
      <c r="W15" s="376" t="s">
        <v>207</v>
      </c>
      <c r="X15" s="376" t="s">
        <v>208</v>
      </c>
      <c r="Y15" s="377"/>
      <c r="Z15" s="376" t="s">
        <v>209</v>
      </c>
      <c r="AA15" s="376" t="s">
        <v>188</v>
      </c>
      <c r="AB15" s="376" t="s">
        <v>205</v>
      </c>
      <c r="AC15" s="376" t="s">
        <v>205</v>
      </c>
      <c r="AD15" s="376" t="s">
        <v>206</v>
      </c>
      <c r="AE15" s="376" t="s">
        <v>207</v>
      </c>
      <c r="AF15" s="376" t="s">
        <v>208</v>
      </c>
    </row>
    <row r="16" spans="2:32" s="406" customFormat="1" ht="11.25">
      <c r="B16" s="407"/>
      <c r="C16" s="407"/>
      <c r="D16" s="384">
        <v>1</v>
      </c>
      <c r="E16" s="407">
        <f aca="true" t="shared" si="4" ref="C16:H20">+D16+1</f>
        <v>2</v>
      </c>
      <c r="F16" s="407">
        <f t="shared" si="4"/>
        <v>3</v>
      </c>
      <c r="G16" s="407">
        <f t="shared" si="4"/>
        <v>4</v>
      </c>
      <c r="H16" s="407">
        <f t="shared" si="4"/>
        <v>5</v>
      </c>
      <c r="I16" s="408"/>
      <c r="J16" s="407"/>
      <c r="K16" s="407"/>
      <c r="L16" s="407"/>
      <c r="M16" s="407"/>
      <c r="N16" s="407"/>
      <c r="O16" s="407">
        <v>1</v>
      </c>
      <c r="P16" s="407">
        <f>+O16+1</f>
        <v>2</v>
      </c>
      <c r="Q16" s="410"/>
      <c r="R16" s="383">
        <v>1</v>
      </c>
      <c r="S16" s="407">
        <f aca="true" t="shared" si="5" ref="S16:X20">+R16+1</f>
        <v>2</v>
      </c>
      <c r="T16" s="407">
        <f t="shared" si="5"/>
        <v>3</v>
      </c>
      <c r="U16" s="407">
        <f t="shared" si="5"/>
        <v>4</v>
      </c>
      <c r="V16" s="407">
        <f t="shared" si="5"/>
        <v>5</v>
      </c>
      <c r="W16" s="407">
        <f t="shared" si="5"/>
        <v>6</v>
      </c>
      <c r="X16" s="407">
        <f t="shared" si="5"/>
        <v>7</v>
      </c>
      <c r="Y16" s="408"/>
      <c r="Z16" s="407"/>
      <c r="AA16" s="407"/>
      <c r="AB16" s="407"/>
      <c r="AC16" s="407">
        <v>1</v>
      </c>
      <c r="AD16" s="407">
        <f aca="true" t="shared" si="6" ref="AA16:AF20">+AC16+1</f>
        <v>2</v>
      </c>
      <c r="AE16" s="407">
        <f t="shared" si="6"/>
        <v>3</v>
      </c>
      <c r="AF16" s="407">
        <f t="shared" si="6"/>
        <v>4</v>
      </c>
    </row>
    <row r="17" spans="2:32" s="406" customFormat="1" ht="11.25">
      <c r="B17" s="383">
        <f>+H16+1</f>
        <v>6</v>
      </c>
      <c r="C17" s="407">
        <f t="shared" si="4"/>
        <v>7</v>
      </c>
      <c r="D17" s="407">
        <f t="shared" si="4"/>
        <v>8</v>
      </c>
      <c r="E17" s="407">
        <f t="shared" si="4"/>
        <v>9</v>
      </c>
      <c r="F17" s="407">
        <f t="shared" si="4"/>
        <v>10</v>
      </c>
      <c r="G17" s="407">
        <f t="shared" si="4"/>
        <v>11</v>
      </c>
      <c r="H17" s="407">
        <f t="shared" si="4"/>
        <v>12</v>
      </c>
      <c r="I17" s="408"/>
      <c r="J17" s="383">
        <f>+P16+1</f>
        <v>3</v>
      </c>
      <c r="K17" s="407">
        <f aca="true" t="shared" si="7" ref="K17:P20">+J17+1</f>
        <v>4</v>
      </c>
      <c r="L17" s="407">
        <f t="shared" si="7"/>
        <v>5</v>
      </c>
      <c r="M17" s="407">
        <f t="shared" si="7"/>
        <v>6</v>
      </c>
      <c r="N17" s="407">
        <f t="shared" si="7"/>
        <v>7</v>
      </c>
      <c r="O17" s="407">
        <f t="shared" si="7"/>
        <v>8</v>
      </c>
      <c r="P17" s="407">
        <f t="shared" si="7"/>
        <v>9</v>
      </c>
      <c r="Q17" s="410"/>
      <c r="R17" s="383">
        <f>+X16+1</f>
        <v>8</v>
      </c>
      <c r="S17" s="407">
        <f t="shared" si="5"/>
        <v>9</v>
      </c>
      <c r="T17" s="407">
        <f t="shared" si="5"/>
        <v>10</v>
      </c>
      <c r="U17" s="407">
        <f t="shared" si="5"/>
        <v>11</v>
      </c>
      <c r="V17" s="407">
        <f t="shared" si="5"/>
        <v>12</v>
      </c>
      <c r="W17" s="407">
        <f t="shared" si="5"/>
        <v>13</v>
      </c>
      <c r="X17" s="407">
        <f t="shared" si="5"/>
        <v>14</v>
      </c>
      <c r="Y17" s="408"/>
      <c r="Z17" s="383">
        <f>+AF16+1</f>
        <v>5</v>
      </c>
      <c r="AA17" s="407">
        <f t="shared" si="6"/>
        <v>6</v>
      </c>
      <c r="AB17" s="407">
        <f t="shared" si="6"/>
        <v>7</v>
      </c>
      <c r="AC17" s="407">
        <f t="shared" si="6"/>
        <v>8</v>
      </c>
      <c r="AD17" s="407">
        <f t="shared" si="6"/>
        <v>9</v>
      </c>
      <c r="AE17" s="407">
        <f t="shared" si="6"/>
        <v>10</v>
      </c>
      <c r="AF17" s="407">
        <f t="shared" si="6"/>
        <v>11</v>
      </c>
    </row>
    <row r="18" spans="2:32" s="406" customFormat="1" ht="11.25">
      <c r="B18" s="383">
        <f>+H17+1</f>
        <v>13</v>
      </c>
      <c r="C18" s="407">
        <f t="shared" si="4"/>
        <v>14</v>
      </c>
      <c r="D18" s="407">
        <f t="shared" si="4"/>
        <v>15</v>
      </c>
      <c r="E18" s="407">
        <f t="shared" si="4"/>
        <v>16</v>
      </c>
      <c r="F18" s="407">
        <f t="shared" si="4"/>
        <v>17</v>
      </c>
      <c r="G18" s="407">
        <f t="shared" si="4"/>
        <v>18</v>
      </c>
      <c r="H18" s="407">
        <f t="shared" si="4"/>
        <v>19</v>
      </c>
      <c r="I18" s="408"/>
      <c r="J18" s="383">
        <f>+P17+1</f>
        <v>10</v>
      </c>
      <c r="K18" s="407">
        <f t="shared" si="7"/>
        <v>11</v>
      </c>
      <c r="L18" s="407">
        <f t="shared" si="7"/>
        <v>12</v>
      </c>
      <c r="M18" s="407">
        <f t="shared" si="7"/>
        <v>13</v>
      </c>
      <c r="N18" s="407">
        <f t="shared" si="7"/>
        <v>14</v>
      </c>
      <c r="O18" s="407">
        <f t="shared" si="7"/>
        <v>15</v>
      </c>
      <c r="P18" s="407">
        <f t="shared" si="7"/>
        <v>16</v>
      </c>
      <c r="Q18" s="410"/>
      <c r="R18" s="383">
        <f>+X17+1</f>
        <v>15</v>
      </c>
      <c r="S18" s="407">
        <f t="shared" si="5"/>
        <v>16</v>
      </c>
      <c r="T18" s="407">
        <f t="shared" si="5"/>
        <v>17</v>
      </c>
      <c r="U18" s="407">
        <f t="shared" si="5"/>
        <v>18</v>
      </c>
      <c r="V18" s="407">
        <f t="shared" si="5"/>
        <v>19</v>
      </c>
      <c r="W18" s="407">
        <f t="shared" si="5"/>
        <v>20</v>
      </c>
      <c r="X18" s="407">
        <f t="shared" si="5"/>
        <v>21</v>
      </c>
      <c r="Y18" s="408"/>
      <c r="Z18" s="383">
        <f>+AF17+1</f>
        <v>12</v>
      </c>
      <c r="AA18" s="407">
        <f t="shared" si="6"/>
        <v>13</v>
      </c>
      <c r="AB18" s="407">
        <f t="shared" si="6"/>
        <v>14</v>
      </c>
      <c r="AC18" s="407">
        <f t="shared" si="6"/>
        <v>15</v>
      </c>
      <c r="AD18" s="407">
        <f t="shared" si="6"/>
        <v>16</v>
      </c>
      <c r="AE18" s="407">
        <f t="shared" si="6"/>
        <v>17</v>
      </c>
      <c r="AF18" s="407">
        <f t="shared" si="6"/>
        <v>18</v>
      </c>
    </row>
    <row r="19" spans="2:32" s="406" customFormat="1" ht="11.25">
      <c r="B19" s="383">
        <f>+H18+1</f>
        <v>20</v>
      </c>
      <c r="C19" s="407">
        <f t="shared" si="4"/>
        <v>21</v>
      </c>
      <c r="D19" s="407">
        <f t="shared" si="4"/>
        <v>22</v>
      </c>
      <c r="E19" s="407">
        <f t="shared" si="4"/>
        <v>23</v>
      </c>
      <c r="F19" s="407">
        <f t="shared" si="4"/>
        <v>24</v>
      </c>
      <c r="G19" s="407">
        <f t="shared" si="4"/>
        <v>25</v>
      </c>
      <c r="H19" s="407">
        <f t="shared" si="4"/>
        <v>26</v>
      </c>
      <c r="I19" s="408"/>
      <c r="J19" s="383">
        <f>+P18+1</f>
        <v>17</v>
      </c>
      <c r="K19" s="407">
        <f t="shared" si="7"/>
        <v>18</v>
      </c>
      <c r="L19" s="407">
        <f t="shared" si="7"/>
        <v>19</v>
      </c>
      <c r="M19" s="407">
        <f t="shared" si="7"/>
        <v>20</v>
      </c>
      <c r="N19" s="407">
        <f t="shared" si="7"/>
        <v>21</v>
      </c>
      <c r="O19" s="407">
        <f t="shared" si="7"/>
        <v>22</v>
      </c>
      <c r="P19" s="407">
        <f t="shared" si="7"/>
        <v>23</v>
      </c>
      <c r="Q19" s="410"/>
      <c r="R19" s="383">
        <f>+X18+1</f>
        <v>22</v>
      </c>
      <c r="S19" s="407">
        <f t="shared" si="5"/>
        <v>23</v>
      </c>
      <c r="T19" s="407">
        <f t="shared" si="5"/>
        <v>24</v>
      </c>
      <c r="U19" s="407">
        <f t="shared" si="5"/>
        <v>25</v>
      </c>
      <c r="V19" s="407">
        <f t="shared" si="5"/>
        <v>26</v>
      </c>
      <c r="W19" s="407">
        <f t="shared" si="5"/>
        <v>27</v>
      </c>
      <c r="X19" s="407">
        <f t="shared" si="5"/>
        <v>28</v>
      </c>
      <c r="Y19" s="408"/>
      <c r="Z19" s="383">
        <f>+AF18+1</f>
        <v>19</v>
      </c>
      <c r="AA19" s="407">
        <f t="shared" si="6"/>
        <v>20</v>
      </c>
      <c r="AB19" s="407">
        <f t="shared" si="6"/>
        <v>21</v>
      </c>
      <c r="AC19" s="407">
        <f t="shared" si="6"/>
        <v>22</v>
      </c>
      <c r="AD19" s="407">
        <f t="shared" si="6"/>
        <v>23</v>
      </c>
      <c r="AE19" s="407">
        <f t="shared" si="6"/>
        <v>24</v>
      </c>
      <c r="AF19" s="407">
        <f t="shared" si="6"/>
        <v>25</v>
      </c>
    </row>
    <row r="20" spans="2:32" s="406" customFormat="1" ht="11.25">
      <c r="B20" s="383">
        <f>+H19+1</f>
        <v>27</v>
      </c>
      <c r="C20" s="407">
        <f t="shared" si="4"/>
        <v>28</v>
      </c>
      <c r="D20" s="407">
        <f t="shared" si="4"/>
        <v>29</v>
      </c>
      <c r="E20" s="407">
        <f t="shared" si="4"/>
        <v>30</v>
      </c>
      <c r="F20" s="407">
        <f t="shared" si="4"/>
        <v>31</v>
      </c>
      <c r="G20" s="407"/>
      <c r="H20" s="407"/>
      <c r="I20" s="408"/>
      <c r="J20" s="383">
        <f>+P19+1</f>
        <v>24</v>
      </c>
      <c r="K20" s="407">
        <f t="shared" si="7"/>
        <v>25</v>
      </c>
      <c r="L20" s="407">
        <f t="shared" si="7"/>
        <v>26</v>
      </c>
      <c r="M20" s="407">
        <f t="shared" si="7"/>
        <v>27</v>
      </c>
      <c r="N20" s="407">
        <f t="shared" si="7"/>
        <v>28</v>
      </c>
      <c r="O20" s="407">
        <f t="shared" si="7"/>
        <v>29</v>
      </c>
      <c r="P20" s="407">
        <f t="shared" si="7"/>
        <v>30</v>
      </c>
      <c r="Q20" s="410"/>
      <c r="R20" s="383">
        <f>+X19+1</f>
        <v>29</v>
      </c>
      <c r="S20" s="407">
        <f t="shared" si="5"/>
        <v>30</v>
      </c>
      <c r="T20" s="407">
        <f t="shared" si="5"/>
        <v>31</v>
      </c>
      <c r="U20" s="407"/>
      <c r="V20" s="407"/>
      <c r="W20" s="407"/>
      <c r="X20" s="407"/>
      <c r="Y20" s="408"/>
      <c r="Z20" s="383">
        <f>+AF19+1</f>
        <v>26</v>
      </c>
      <c r="AA20" s="407">
        <f t="shared" si="6"/>
        <v>27</v>
      </c>
      <c r="AB20" s="407">
        <f t="shared" si="6"/>
        <v>28</v>
      </c>
      <c r="AC20" s="407">
        <f t="shared" si="6"/>
        <v>29</v>
      </c>
      <c r="AD20" s="407">
        <f t="shared" si="6"/>
        <v>30</v>
      </c>
      <c r="AE20" s="407">
        <f t="shared" si="6"/>
        <v>31</v>
      </c>
      <c r="AF20" s="407"/>
    </row>
    <row r="21" spans="2:32" ht="12">
      <c r="B21" s="378"/>
      <c r="C21" s="378"/>
      <c r="D21" s="378"/>
      <c r="E21" s="378"/>
      <c r="F21" s="378"/>
      <c r="G21" s="378"/>
      <c r="H21" s="379"/>
      <c r="I21" s="377"/>
      <c r="J21" s="381"/>
      <c r="K21" s="381"/>
      <c r="L21" s="381"/>
      <c r="M21" s="381"/>
      <c r="N21" s="381"/>
      <c r="O21" s="381"/>
      <c r="P21" s="382"/>
      <c r="Q21" s="377"/>
      <c r="R21" s="377"/>
      <c r="S21" s="377"/>
      <c r="T21" s="377"/>
      <c r="U21" s="377"/>
      <c r="V21" s="377"/>
      <c r="W21" s="377"/>
      <c r="X21" s="377"/>
      <c r="Y21" s="377"/>
      <c r="Z21" s="377"/>
      <c r="AA21" s="377"/>
      <c r="AB21" s="377"/>
      <c r="AC21" s="377"/>
      <c r="AD21" s="377"/>
      <c r="AE21" s="377"/>
      <c r="AF21" s="377"/>
    </row>
    <row r="22" spans="2:32" s="362" customFormat="1" ht="9.75">
      <c r="B22" s="374" t="s">
        <v>197</v>
      </c>
      <c r="C22" s="374"/>
      <c r="D22" s="374"/>
      <c r="E22" s="374"/>
      <c r="F22" s="374"/>
      <c r="G22" s="374"/>
      <c r="H22" s="374"/>
      <c r="I22" s="375"/>
      <c r="J22" s="374" t="s">
        <v>198</v>
      </c>
      <c r="K22" s="374"/>
      <c r="L22" s="374"/>
      <c r="M22" s="374"/>
      <c r="N22" s="374"/>
      <c r="O22" s="374"/>
      <c r="P22" s="374"/>
      <c r="Q22" s="375"/>
      <c r="R22" s="603" t="s">
        <v>199</v>
      </c>
      <c r="S22" s="604"/>
      <c r="T22" s="604"/>
      <c r="U22" s="604"/>
      <c r="V22" s="604"/>
      <c r="W22" s="604"/>
      <c r="X22" s="605"/>
      <c r="Y22" s="375"/>
      <c r="Z22" s="374" t="s">
        <v>200</v>
      </c>
      <c r="AA22" s="374"/>
      <c r="AB22" s="374"/>
      <c r="AC22" s="374"/>
      <c r="AD22" s="374"/>
      <c r="AE22" s="374"/>
      <c r="AF22" s="374"/>
    </row>
    <row r="23" spans="2:32" ht="11.25">
      <c r="B23" s="376" t="s">
        <v>209</v>
      </c>
      <c r="C23" s="376" t="s">
        <v>188</v>
      </c>
      <c r="D23" s="376" t="s">
        <v>205</v>
      </c>
      <c r="E23" s="376" t="s">
        <v>205</v>
      </c>
      <c r="F23" s="376" t="s">
        <v>206</v>
      </c>
      <c r="G23" s="376" t="s">
        <v>207</v>
      </c>
      <c r="H23" s="376" t="s">
        <v>208</v>
      </c>
      <c r="I23" s="377"/>
      <c r="J23" s="376" t="s">
        <v>209</v>
      </c>
      <c r="K23" s="376" t="s">
        <v>188</v>
      </c>
      <c r="L23" s="376" t="s">
        <v>205</v>
      </c>
      <c r="M23" s="376" t="s">
        <v>205</v>
      </c>
      <c r="N23" s="376" t="s">
        <v>206</v>
      </c>
      <c r="O23" s="376" t="s">
        <v>207</v>
      </c>
      <c r="P23" s="376" t="s">
        <v>208</v>
      </c>
      <c r="Q23" s="377"/>
      <c r="R23" s="376" t="s">
        <v>209</v>
      </c>
      <c r="S23" s="376" t="s">
        <v>188</v>
      </c>
      <c r="T23" s="376" t="s">
        <v>205</v>
      </c>
      <c r="U23" s="376" t="s">
        <v>205</v>
      </c>
      <c r="V23" s="376" t="s">
        <v>206</v>
      </c>
      <c r="W23" s="376" t="s">
        <v>207</v>
      </c>
      <c r="X23" s="376" t="s">
        <v>208</v>
      </c>
      <c r="Y23" s="377"/>
      <c r="Z23" s="376" t="s">
        <v>209</v>
      </c>
      <c r="AA23" s="376" t="s">
        <v>188</v>
      </c>
      <c r="AB23" s="376" t="s">
        <v>205</v>
      </c>
      <c r="AC23" s="376" t="s">
        <v>205</v>
      </c>
      <c r="AD23" s="376" t="s">
        <v>206</v>
      </c>
      <c r="AE23" s="376" t="s">
        <v>207</v>
      </c>
      <c r="AF23" s="376" t="s">
        <v>208</v>
      </c>
    </row>
    <row r="24" spans="2:32" s="406" customFormat="1" ht="11.25">
      <c r="B24" s="407"/>
      <c r="C24" s="407"/>
      <c r="D24" s="407"/>
      <c r="E24" s="407"/>
      <c r="F24" s="407"/>
      <c r="G24" s="407"/>
      <c r="H24" s="407">
        <v>1</v>
      </c>
      <c r="I24" s="410"/>
      <c r="J24" s="407"/>
      <c r="K24" s="407">
        <v>1</v>
      </c>
      <c r="L24" s="407">
        <f aca="true" t="shared" si="8" ref="K24:P28">+K24+1</f>
        <v>2</v>
      </c>
      <c r="M24" s="407">
        <f t="shared" si="8"/>
        <v>3</v>
      </c>
      <c r="N24" s="407">
        <f t="shared" si="8"/>
        <v>4</v>
      </c>
      <c r="O24" s="407">
        <f t="shared" si="8"/>
        <v>5</v>
      </c>
      <c r="P24" s="407">
        <f>+O24+1</f>
        <v>6</v>
      </c>
      <c r="Q24" s="408"/>
      <c r="R24" s="407"/>
      <c r="S24" s="407"/>
      <c r="T24" s="407"/>
      <c r="U24" s="407"/>
      <c r="V24" s="407">
        <v>1</v>
      </c>
      <c r="W24" s="407">
        <f>+V24+1</f>
        <v>2</v>
      </c>
      <c r="X24" s="407">
        <f>+W24+1</f>
        <v>3</v>
      </c>
      <c r="Y24" s="408"/>
      <c r="Z24" s="407"/>
      <c r="AA24" s="407"/>
      <c r="AB24" s="407"/>
      <c r="AC24" s="407"/>
      <c r="AD24" s="407"/>
      <c r="AE24" s="407"/>
      <c r="AF24" s="384">
        <v>1</v>
      </c>
    </row>
    <row r="25" spans="2:32" s="406" customFormat="1" ht="11.25">
      <c r="B25" s="383">
        <f>+H24+1</f>
        <v>2</v>
      </c>
      <c r="C25" s="407">
        <f aca="true" t="shared" si="9" ref="C25:H28">+B25+1</f>
        <v>3</v>
      </c>
      <c r="D25" s="407">
        <f t="shared" si="9"/>
        <v>4</v>
      </c>
      <c r="E25" s="407">
        <f t="shared" si="9"/>
        <v>5</v>
      </c>
      <c r="F25" s="407">
        <f t="shared" si="9"/>
        <v>6</v>
      </c>
      <c r="G25" s="407">
        <f t="shared" si="9"/>
        <v>7</v>
      </c>
      <c r="H25" s="407">
        <f t="shared" si="9"/>
        <v>8</v>
      </c>
      <c r="I25" s="410"/>
      <c r="J25" s="383">
        <f>+P24+1</f>
        <v>7</v>
      </c>
      <c r="K25" s="407">
        <f t="shared" si="8"/>
        <v>8</v>
      </c>
      <c r="L25" s="407">
        <f t="shared" si="8"/>
        <v>9</v>
      </c>
      <c r="M25" s="407">
        <f t="shared" si="8"/>
        <v>10</v>
      </c>
      <c r="N25" s="407">
        <f t="shared" si="8"/>
        <v>11</v>
      </c>
      <c r="O25" s="407">
        <f t="shared" si="8"/>
        <v>12</v>
      </c>
      <c r="P25" s="407">
        <f t="shared" si="8"/>
        <v>13</v>
      </c>
      <c r="Q25" s="408"/>
      <c r="R25" s="383">
        <f>+X24+1</f>
        <v>4</v>
      </c>
      <c r="S25" s="407">
        <f aca="true" t="shared" si="10" ref="S25:X28">+R25+1</f>
        <v>5</v>
      </c>
      <c r="T25" s="407">
        <f t="shared" si="10"/>
        <v>6</v>
      </c>
      <c r="U25" s="407">
        <f t="shared" si="10"/>
        <v>7</v>
      </c>
      <c r="V25" s="407">
        <f t="shared" si="10"/>
        <v>8</v>
      </c>
      <c r="W25" s="407">
        <f t="shared" si="10"/>
        <v>9</v>
      </c>
      <c r="X25" s="407">
        <f t="shared" si="10"/>
        <v>10</v>
      </c>
      <c r="Y25" s="408"/>
      <c r="Z25" s="383">
        <f>+AF24+1</f>
        <v>2</v>
      </c>
      <c r="AA25" s="407">
        <f aca="true" t="shared" si="11" ref="AA25:AF29">+Z25+1</f>
        <v>3</v>
      </c>
      <c r="AB25" s="407">
        <f t="shared" si="11"/>
        <v>4</v>
      </c>
      <c r="AC25" s="407">
        <f t="shared" si="11"/>
        <v>5</v>
      </c>
      <c r="AD25" s="407">
        <f t="shared" si="11"/>
        <v>6</v>
      </c>
      <c r="AE25" s="407">
        <f t="shared" si="11"/>
        <v>7</v>
      </c>
      <c r="AF25" s="407">
        <f t="shared" si="11"/>
        <v>8</v>
      </c>
    </row>
    <row r="26" spans="2:32" s="406" customFormat="1" ht="11.25">
      <c r="B26" s="383">
        <f>+H25+1</f>
        <v>9</v>
      </c>
      <c r="C26" s="407">
        <f t="shared" si="9"/>
        <v>10</v>
      </c>
      <c r="D26" s="407">
        <f t="shared" si="9"/>
        <v>11</v>
      </c>
      <c r="E26" s="407">
        <f t="shared" si="9"/>
        <v>12</v>
      </c>
      <c r="F26" s="407">
        <f t="shared" si="9"/>
        <v>13</v>
      </c>
      <c r="G26" s="407">
        <f t="shared" si="9"/>
        <v>14</v>
      </c>
      <c r="H26" s="407">
        <f t="shared" si="9"/>
        <v>15</v>
      </c>
      <c r="I26" s="410"/>
      <c r="J26" s="383">
        <f>+P25+1</f>
        <v>14</v>
      </c>
      <c r="K26" s="407">
        <f t="shared" si="8"/>
        <v>15</v>
      </c>
      <c r="L26" s="407">
        <f t="shared" si="8"/>
        <v>16</v>
      </c>
      <c r="M26" s="407">
        <f t="shared" si="8"/>
        <v>17</v>
      </c>
      <c r="N26" s="407">
        <f t="shared" si="8"/>
        <v>18</v>
      </c>
      <c r="O26" s="407">
        <f t="shared" si="8"/>
        <v>19</v>
      </c>
      <c r="P26" s="407">
        <f t="shared" si="8"/>
        <v>20</v>
      </c>
      <c r="Q26" s="408"/>
      <c r="R26" s="383">
        <f>+X25+1</f>
        <v>11</v>
      </c>
      <c r="S26" s="407">
        <f t="shared" si="10"/>
        <v>12</v>
      </c>
      <c r="T26" s="407">
        <f t="shared" si="10"/>
        <v>13</v>
      </c>
      <c r="U26" s="407">
        <f t="shared" si="10"/>
        <v>14</v>
      </c>
      <c r="V26" s="407">
        <f t="shared" si="10"/>
        <v>15</v>
      </c>
      <c r="W26" s="407">
        <f t="shared" si="10"/>
        <v>16</v>
      </c>
      <c r="X26" s="407">
        <f t="shared" si="10"/>
        <v>17</v>
      </c>
      <c r="Y26" s="408"/>
      <c r="Z26" s="383">
        <f>+AF25+1</f>
        <v>9</v>
      </c>
      <c r="AA26" s="407">
        <f t="shared" si="11"/>
        <v>10</v>
      </c>
      <c r="AB26" s="407">
        <f t="shared" si="11"/>
        <v>11</v>
      </c>
      <c r="AC26" s="407">
        <f t="shared" si="11"/>
        <v>12</v>
      </c>
      <c r="AD26" s="407">
        <f t="shared" si="11"/>
        <v>13</v>
      </c>
      <c r="AE26" s="407">
        <f t="shared" si="11"/>
        <v>14</v>
      </c>
      <c r="AF26" s="407">
        <f t="shared" si="11"/>
        <v>15</v>
      </c>
    </row>
    <row r="27" spans="2:32" s="406" customFormat="1" ht="11.25">
      <c r="B27" s="383">
        <f>+H26+1</f>
        <v>16</v>
      </c>
      <c r="C27" s="407">
        <f t="shared" si="9"/>
        <v>17</v>
      </c>
      <c r="D27" s="407">
        <f t="shared" si="9"/>
        <v>18</v>
      </c>
      <c r="E27" s="407">
        <f t="shared" si="9"/>
        <v>19</v>
      </c>
      <c r="F27" s="407">
        <f t="shared" si="9"/>
        <v>20</v>
      </c>
      <c r="G27" s="407">
        <f t="shared" si="9"/>
        <v>21</v>
      </c>
      <c r="H27" s="407">
        <f t="shared" si="9"/>
        <v>22</v>
      </c>
      <c r="I27" s="410"/>
      <c r="J27" s="383">
        <f>+P26+1</f>
        <v>21</v>
      </c>
      <c r="K27" s="407">
        <f t="shared" si="8"/>
        <v>22</v>
      </c>
      <c r="L27" s="407">
        <f t="shared" si="8"/>
        <v>23</v>
      </c>
      <c r="M27" s="407">
        <f t="shared" si="8"/>
        <v>24</v>
      </c>
      <c r="N27" s="407">
        <f t="shared" si="8"/>
        <v>25</v>
      </c>
      <c r="O27" s="407">
        <f t="shared" si="8"/>
        <v>26</v>
      </c>
      <c r="P27" s="407">
        <f t="shared" si="8"/>
        <v>27</v>
      </c>
      <c r="Q27" s="408"/>
      <c r="R27" s="383">
        <f>+X26+1</f>
        <v>18</v>
      </c>
      <c r="S27" s="384">
        <f t="shared" si="10"/>
        <v>19</v>
      </c>
      <c r="T27" s="407">
        <f t="shared" si="10"/>
        <v>20</v>
      </c>
      <c r="U27" s="407">
        <f t="shared" si="10"/>
        <v>21</v>
      </c>
      <c r="V27" s="407">
        <f t="shared" si="10"/>
        <v>22</v>
      </c>
      <c r="W27" s="407">
        <f t="shared" si="10"/>
        <v>23</v>
      </c>
      <c r="X27" s="407">
        <f t="shared" si="10"/>
        <v>24</v>
      </c>
      <c r="Y27" s="408"/>
      <c r="Z27" s="383">
        <f>+AF26+1</f>
        <v>16</v>
      </c>
      <c r="AA27" s="407">
        <f t="shared" si="11"/>
        <v>17</v>
      </c>
      <c r="AB27" s="407">
        <f t="shared" si="11"/>
        <v>18</v>
      </c>
      <c r="AC27" s="407">
        <f t="shared" si="11"/>
        <v>19</v>
      </c>
      <c r="AD27" s="407">
        <f t="shared" si="11"/>
        <v>20</v>
      </c>
      <c r="AE27" s="407">
        <f t="shared" si="11"/>
        <v>21</v>
      </c>
      <c r="AF27" s="407">
        <f t="shared" si="11"/>
        <v>22</v>
      </c>
    </row>
    <row r="28" spans="2:32" s="406" customFormat="1" ht="11.25">
      <c r="B28" s="383">
        <f>+H27+1</f>
        <v>23</v>
      </c>
      <c r="C28" s="407">
        <f t="shared" si="9"/>
        <v>24</v>
      </c>
      <c r="D28" s="407">
        <f t="shared" si="9"/>
        <v>25</v>
      </c>
      <c r="E28" s="407">
        <f t="shared" si="9"/>
        <v>26</v>
      </c>
      <c r="F28" s="407">
        <f t="shared" si="9"/>
        <v>27</v>
      </c>
      <c r="G28" s="407">
        <f t="shared" si="9"/>
        <v>28</v>
      </c>
      <c r="H28" s="407">
        <f t="shared" si="9"/>
        <v>29</v>
      </c>
      <c r="I28" s="410"/>
      <c r="J28" s="383">
        <f>+P27+1</f>
        <v>28</v>
      </c>
      <c r="K28" s="407">
        <f t="shared" si="8"/>
        <v>29</v>
      </c>
      <c r="L28" s="407">
        <f t="shared" si="8"/>
        <v>30</v>
      </c>
      <c r="M28" s="407">
        <f t="shared" si="8"/>
        <v>31</v>
      </c>
      <c r="N28" s="407"/>
      <c r="O28" s="407"/>
      <c r="P28" s="407"/>
      <c r="Q28" s="408"/>
      <c r="R28" s="383">
        <f>+X27+1</f>
        <v>25</v>
      </c>
      <c r="S28" s="407">
        <f t="shared" si="10"/>
        <v>26</v>
      </c>
      <c r="T28" s="407">
        <f t="shared" si="10"/>
        <v>27</v>
      </c>
      <c r="U28" s="407">
        <f t="shared" si="10"/>
        <v>28</v>
      </c>
      <c r="V28" s="407">
        <f t="shared" si="10"/>
        <v>29</v>
      </c>
      <c r="W28" s="407">
        <f t="shared" si="10"/>
        <v>30</v>
      </c>
      <c r="X28" s="407"/>
      <c r="Y28" s="408"/>
      <c r="Z28" s="383">
        <f>+AF27+1</f>
        <v>23</v>
      </c>
      <c r="AA28" s="407">
        <f t="shared" si="11"/>
        <v>24</v>
      </c>
      <c r="AB28" s="384">
        <f t="shared" si="11"/>
        <v>25</v>
      </c>
      <c r="AC28" s="407">
        <f t="shared" si="11"/>
        <v>26</v>
      </c>
      <c r="AD28" s="407">
        <f t="shared" si="11"/>
        <v>27</v>
      </c>
      <c r="AE28" s="407">
        <f t="shared" si="11"/>
        <v>28</v>
      </c>
      <c r="AF28" s="407">
        <f t="shared" si="11"/>
        <v>29</v>
      </c>
    </row>
    <row r="29" spans="2:32" s="406" customFormat="1" ht="11.25">
      <c r="B29" s="383">
        <f>+H28+1</f>
        <v>30</v>
      </c>
      <c r="C29" s="407"/>
      <c r="D29" s="407"/>
      <c r="E29" s="407"/>
      <c r="F29" s="407"/>
      <c r="G29" s="407"/>
      <c r="H29" s="407"/>
      <c r="I29" s="410"/>
      <c r="J29" s="410"/>
      <c r="K29" s="410"/>
      <c r="L29" s="410"/>
      <c r="M29" s="410"/>
      <c r="N29" s="410"/>
      <c r="O29" s="410"/>
      <c r="P29" s="410"/>
      <c r="Q29" s="410"/>
      <c r="R29" s="410"/>
      <c r="S29" s="410"/>
      <c r="T29" s="410"/>
      <c r="U29" s="410"/>
      <c r="V29" s="410"/>
      <c r="W29" s="410"/>
      <c r="X29" s="410"/>
      <c r="Y29" s="410"/>
      <c r="Z29" s="383">
        <f>+AF28+1</f>
        <v>30</v>
      </c>
      <c r="AA29" s="407">
        <f t="shared" si="11"/>
        <v>31</v>
      </c>
      <c r="AB29" s="407"/>
      <c r="AC29" s="407"/>
      <c r="AD29" s="407"/>
      <c r="AE29" s="407"/>
      <c r="AF29" s="407"/>
    </row>
    <row r="30" spans="2:32" ht="11.25">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row>
    <row r="31" spans="1:19" ht="12">
      <c r="A31" s="413"/>
      <c r="B31" s="414"/>
      <c r="C31" s="414"/>
      <c r="D31" s="414"/>
      <c r="E31" s="414"/>
      <c r="F31" s="414"/>
      <c r="G31" s="414"/>
      <c r="H31" s="414"/>
      <c r="I31" s="414"/>
      <c r="J31" s="414"/>
      <c r="K31" s="415" t="s">
        <v>203</v>
      </c>
      <c r="L31" s="414"/>
      <c r="M31" s="414"/>
      <c r="O31" s="416"/>
      <c r="P31" s="367"/>
      <c r="R31" s="367"/>
      <c r="S31" s="368"/>
    </row>
    <row r="32" spans="1:32" ht="12.75" customHeight="1">
      <c r="A32" s="413" t="s">
        <v>202</v>
      </c>
      <c r="B32" s="414"/>
      <c r="C32" s="414"/>
      <c r="D32" s="414"/>
      <c r="E32" s="414"/>
      <c r="F32" s="414"/>
      <c r="G32" s="414"/>
      <c r="H32" s="414"/>
      <c r="I32" s="414"/>
      <c r="J32" s="414"/>
      <c r="K32" s="367" t="s">
        <v>204</v>
      </c>
      <c r="L32" s="600" t="s">
        <v>217</v>
      </c>
      <c r="M32" s="600"/>
      <c r="N32" s="600"/>
      <c r="O32" s="600"/>
      <c r="P32" s="600"/>
      <c r="Q32" s="600"/>
      <c r="R32" s="600"/>
      <c r="S32" s="600"/>
      <c r="T32" s="600"/>
      <c r="U32" s="600"/>
      <c r="V32" s="600"/>
      <c r="W32" s="600"/>
      <c r="X32" s="600"/>
      <c r="Y32" s="600"/>
      <c r="Z32" s="600"/>
      <c r="AA32" s="600"/>
      <c r="AB32" s="600"/>
      <c r="AC32" s="600"/>
      <c r="AD32" s="600"/>
      <c r="AE32" s="600"/>
      <c r="AF32" s="600"/>
    </row>
    <row r="33" spans="1:32" ht="11.25">
      <c r="A33" s="370"/>
      <c r="B33" s="370"/>
      <c r="C33" s="414"/>
      <c r="D33" s="417"/>
      <c r="E33" s="417"/>
      <c r="F33" s="417"/>
      <c r="G33" s="417"/>
      <c r="H33" s="417"/>
      <c r="I33" s="417"/>
      <c r="J33" s="417"/>
      <c r="K33" s="367"/>
      <c r="L33" s="600"/>
      <c r="M33" s="600"/>
      <c r="N33" s="600"/>
      <c r="O33" s="600"/>
      <c r="P33" s="600"/>
      <c r="Q33" s="600"/>
      <c r="R33" s="600"/>
      <c r="S33" s="600"/>
      <c r="T33" s="600"/>
      <c r="U33" s="600"/>
      <c r="V33" s="600"/>
      <c r="W33" s="600"/>
      <c r="X33" s="600"/>
      <c r="Y33" s="600"/>
      <c r="Z33" s="600"/>
      <c r="AA33" s="600"/>
      <c r="AB33" s="600"/>
      <c r="AC33" s="600"/>
      <c r="AD33" s="600"/>
      <c r="AE33" s="600"/>
      <c r="AF33" s="600"/>
    </row>
    <row r="34" spans="1:32" ht="12">
      <c r="A34" s="370"/>
      <c r="B34" s="370"/>
      <c r="C34" s="418"/>
      <c r="D34" s="418"/>
      <c r="E34" s="370"/>
      <c r="F34" s="412"/>
      <c r="G34" s="412" t="s">
        <v>220</v>
      </c>
      <c r="H34" s="601">
        <v>52</v>
      </c>
      <c r="I34" s="601"/>
      <c r="J34" s="370"/>
      <c r="K34" s="367"/>
      <c r="L34" s="600"/>
      <c r="M34" s="600"/>
      <c r="N34" s="600"/>
      <c r="O34" s="600"/>
      <c r="P34" s="600"/>
      <c r="Q34" s="600"/>
      <c r="R34" s="600"/>
      <c r="S34" s="600"/>
      <c r="T34" s="600"/>
      <c r="U34" s="600"/>
      <c r="V34" s="600"/>
      <c r="W34" s="600"/>
      <c r="X34" s="600"/>
      <c r="Y34" s="600"/>
      <c r="Z34" s="600"/>
      <c r="AA34" s="600"/>
      <c r="AB34" s="600"/>
      <c r="AC34" s="600"/>
      <c r="AD34" s="600"/>
      <c r="AE34" s="600"/>
      <c r="AF34" s="600"/>
    </row>
    <row r="35" spans="1:32" ht="12.75" customHeight="1">
      <c r="A35" s="370"/>
      <c r="B35" s="370"/>
      <c r="C35" s="370"/>
      <c r="D35" s="370"/>
      <c r="E35" s="370"/>
      <c r="F35" s="412"/>
      <c r="G35" s="412"/>
      <c r="H35" s="419"/>
      <c r="I35" s="419"/>
      <c r="J35" s="370"/>
      <c r="K35" s="367" t="s">
        <v>211</v>
      </c>
      <c r="L35" s="600" t="s">
        <v>212</v>
      </c>
      <c r="M35" s="600"/>
      <c r="N35" s="600"/>
      <c r="O35" s="600"/>
      <c r="P35" s="600"/>
      <c r="Q35" s="600"/>
      <c r="R35" s="600"/>
      <c r="S35" s="600"/>
      <c r="T35" s="600"/>
      <c r="U35" s="600"/>
      <c r="V35" s="600"/>
      <c r="W35" s="600"/>
      <c r="X35" s="600"/>
      <c r="Y35" s="600"/>
      <c r="Z35" s="600"/>
      <c r="AA35" s="600"/>
      <c r="AB35" s="600"/>
      <c r="AC35" s="600"/>
      <c r="AD35" s="600"/>
      <c r="AE35" s="600"/>
      <c r="AF35" s="600"/>
    </row>
    <row r="36" spans="1:32" ht="11.25">
      <c r="A36" s="370"/>
      <c r="B36" s="370"/>
      <c r="C36" s="370"/>
      <c r="D36" s="370"/>
      <c r="E36" s="370"/>
      <c r="F36" s="412"/>
      <c r="G36" s="412" t="s">
        <v>221</v>
      </c>
      <c r="H36" s="602">
        <v>6</v>
      </c>
      <c r="I36" s="602"/>
      <c r="J36" s="370"/>
      <c r="K36" s="367"/>
      <c r="L36" s="600"/>
      <c r="M36" s="600"/>
      <c r="N36" s="600"/>
      <c r="O36" s="600"/>
      <c r="P36" s="600"/>
      <c r="Q36" s="600"/>
      <c r="R36" s="600"/>
      <c r="S36" s="600"/>
      <c r="T36" s="600"/>
      <c r="U36" s="600"/>
      <c r="V36" s="600"/>
      <c r="W36" s="600"/>
      <c r="X36" s="600"/>
      <c r="Y36" s="600"/>
      <c r="Z36" s="600"/>
      <c r="AA36" s="600"/>
      <c r="AB36" s="600"/>
      <c r="AC36" s="600"/>
      <c r="AD36" s="600"/>
      <c r="AE36" s="600"/>
      <c r="AF36" s="600"/>
    </row>
    <row r="37" spans="1:32" ht="12.75" customHeight="1">
      <c r="A37" s="370"/>
      <c r="B37" s="370"/>
      <c r="C37" s="370"/>
      <c r="D37" s="370"/>
      <c r="E37" s="370"/>
      <c r="F37" s="412"/>
      <c r="G37" s="412"/>
      <c r="H37" s="419"/>
      <c r="I37" s="419"/>
      <c r="J37" s="370"/>
      <c r="K37" s="367" t="s">
        <v>213</v>
      </c>
      <c r="L37" s="600" t="s">
        <v>241</v>
      </c>
      <c r="M37" s="600"/>
      <c r="N37" s="600"/>
      <c r="O37" s="600"/>
      <c r="P37" s="600"/>
      <c r="Q37" s="600"/>
      <c r="R37" s="600"/>
      <c r="S37" s="600"/>
      <c r="T37" s="600"/>
      <c r="U37" s="600"/>
      <c r="V37" s="600"/>
      <c r="W37" s="600"/>
      <c r="X37" s="600"/>
      <c r="Y37" s="600"/>
      <c r="Z37" s="600"/>
      <c r="AA37" s="600"/>
      <c r="AB37" s="600"/>
      <c r="AC37" s="600"/>
      <c r="AD37" s="600"/>
      <c r="AE37" s="600"/>
      <c r="AF37" s="600"/>
    </row>
    <row r="38" spans="1:32" ht="12">
      <c r="A38" s="370"/>
      <c r="B38" s="370"/>
      <c r="C38" s="370"/>
      <c r="D38" s="370"/>
      <c r="E38" s="370"/>
      <c r="F38" s="412"/>
      <c r="G38" s="412" t="s">
        <v>222</v>
      </c>
      <c r="H38" s="607">
        <v>7</v>
      </c>
      <c r="I38" s="607"/>
      <c r="J38" s="370"/>
      <c r="K38" s="367"/>
      <c r="L38" s="600"/>
      <c r="M38" s="600"/>
      <c r="N38" s="600"/>
      <c r="O38" s="600"/>
      <c r="P38" s="600"/>
      <c r="Q38" s="600"/>
      <c r="R38" s="600"/>
      <c r="S38" s="600"/>
      <c r="T38" s="600"/>
      <c r="U38" s="600"/>
      <c r="V38" s="600"/>
      <c r="W38" s="600"/>
      <c r="X38" s="600"/>
      <c r="Y38" s="600"/>
      <c r="Z38" s="600"/>
      <c r="AA38" s="600"/>
      <c r="AB38" s="600"/>
      <c r="AC38" s="600"/>
      <c r="AD38" s="600"/>
      <c r="AE38" s="600"/>
      <c r="AF38" s="600"/>
    </row>
    <row r="39" spans="1:32" ht="12">
      <c r="A39" s="370"/>
      <c r="B39" s="370"/>
      <c r="C39" s="370"/>
      <c r="D39" s="370"/>
      <c r="E39" s="370"/>
      <c r="F39" s="412"/>
      <c r="G39" s="412"/>
      <c r="H39" s="422"/>
      <c r="I39" s="422"/>
      <c r="J39" s="370"/>
      <c r="K39" s="367"/>
      <c r="L39" s="600"/>
      <c r="M39" s="600"/>
      <c r="N39" s="600"/>
      <c r="O39" s="600"/>
      <c r="P39" s="600"/>
      <c r="Q39" s="600"/>
      <c r="R39" s="600"/>
      <c r="S39" s="600"/>
      <c r="T39" s="600"/>
      <c r="U39" s="600"/>
      <c r="V39" s="600"/>
      <c r="W39" s="600"/>
      <c r="X39" s="600"/>
      <c r="Y39" s="600"/>
      <c r="Z39" s="600"/>
      <c r="AA39" s="600"/>
      <c r="AB39" s="600"/>
      <c r="AC39" s="600"/>
      <c r="AD39" s="600"/>
      <c r="AE39" s="600"/>
      <c r="AF39" s="600"/>
    </row>
    <row r="40" spans="1:32" ht="11.25">
      <c r="A40" s="370"/>
      <c r="B40" s="370"/>
      <c r="C40" s="370"/>
      <c r="D40" s="370"/>
      <c r="E40" s="370"/>
      <c r="F40" s="412"/>
      <c r="G40" s="412"/>
      <c r="H40" s="419"/>
      <c r="I40" s="419"/>
      <c r="J40" s="370"/>
      <c r="K40" s="367"/>
      <c r="L40" s="600"/>
      <c r="M40" s="600"/>
      <c r="N40" s="600"/>
      <c r="O40" s="600"/>
      <c r="P40" s="600"/>
      <c r="Q40" s="600"/>
      <c r="R40" s="600"/>
      <c r="S40" s="600"/>
      <c r="T40" s="600"/>
      <c r="U40" s="600"/>
      <c r="V40" s="600"/>
      <c r="W40" s="600"/>
      <c r="X40" s="600"/>
      <c r="Y40" s="600"/>
      <c r="Z40" s="600"/>
      <c r="AA40" s="600"/>
      <c r="AB40" s="600"/>
      <c r="AC40" s="600"/>
      <c r="AD40" s="600"/>
      <c r="AE40" s="600"/>
      <c r="AF40" s="600"/>
    </row>
    <row r="41" spans="1:32" ht="12.75" customHeight="1">
      <c r="A41" s="370"/>
      <c r="B41" s="370"/>
      <c r="C41" s="370"/>
      <c r="D41" s="370"/>
      <c r="E41" s="370"/>
      <c r="F41" s="412"/>
      <c r="G41" s="412" t="s">
        <v>223</v>
      </c>
      <c r="H41" s="602">
        <v>3</v>
      </c>
      <c r="I41" s="602"/>
      <c r="J41" s="370"/>
      <c r="K41" s="367" t="s">
        <v>214</v>
      </c>
      <c r="L41" s="600" t="s">
        <v>219</v>
      </c>
      <c r="M41" s="600"/>
      <c r="N41" s="600"/>
      <c r="O41" s="600"/>
      <c r="P41" s="600"/>
      <c r="Q41" s="600"/>
      <c r="R41" s="600"/>
      <c r="S41" s="600"/>
      <c r="T41" s="600"/>
      <c r="U41" s="600"/>
      <c r="V41" s="600"/>
      <c r="W41" s="600"/>
      <c r="X41" s="600"/>
      <c r="Y41" s="600"/>
      <c r="Z41" s="600"/>
      <c r="AA41" s="600"/>
      <c r="AB41" s="600"/>
      <c r="AC41" s="600"/>
      <c r="AD41" s="600"/>
      <c r="AE41" s="600"/>
      <c r="AF41" s="600"/>
    </row>
    <row r="42" spans="1:32" ht="11.25">
      <c r="A42" s="370"/>
      <c r="B42" s="370"/>
      <c r="C42" s="370"/>
      <c r="D42" s="370"/>
      <c r="E42" s="370"/>
      <c r="F42" s="412"/>
      <c r="G42" s="412"/>
      <c r="H42" s="419"/>
      <c r="I42" s="419"/>
      <c r="J42" s="370"/>
      <c r="K42" s="367"/>
      <c r="L42" s="600"/>
      <c r="M42" s="600"/>
      <c r="N42" s="600"/>
      <c r="O42" s="600"/>
      <c r="P42" s="600"/>
      <c r="Q42" s="600"/>
      <c r="R42" s="600"/>
      <c r="S42" s="600"/>
      <c r="T42" s="600"/>
      <c r="U42" s="600"/>
      <c r="V42" s="600"/>
      <c r="W42" s="600"/>
      <c r="X42" s="600"/>
      <c r="Y42" s="600"/>
      <c r="Z42" s="600"/>
      <c r="AA42" s="600"/>
      <c r="AB42" s="600"/>
      <c r="AC42" s="600"/>
      <c r="AD42" s="600"/>
      <c r="AE42" s="600"/>
      <c r="AF42" s="600"/>
    </row>
    <row r="43" spans="1:32" ht="11.25">
      <c r="A43" s="370"/>
      <c r="B43" s="370"/>
      <c r="C43" s="370"/>
      <c r="D43" s="370"/>
      <c r="E43" s="370"/>
      <c r="F43" s="412"/>
      <c r="G43" s="412" t="s">
        <v>224</v>
      </c>
      <c r="H43" s="602">
        <v>4</v>
      </c>
      <c r="I43" s="602"/>
      <c r="J43" s="370"/>
      <c r="L43" s="600"/>
      <c r="M43" s="600"/>
      <c r="N43" s="600"/>
      <c r="O43" s="600"/>
      <c r="P43" s="600"/>
      <c r="Q43" s="600"/>
      <c r="R43" s="600"/>
      <c r="S43" s="600"/>
      <c r="T43" s="600"/>
      <c r="U43" s="600"/>
      <c r="V43" s="600"/>
      <c r="W43" s="600"/>
      <c r="X43" s="600"/>
      <c r="Y43" s="600"/>
      <c r="Z43" s="600"/>
      <c r="AA43" s="600"/>
      <c r="AB43" s="600"/>
      <c r="AC43" s="600"/>
      <c r="AD43" s="600"/>
      <c r="AE43" s="600"/>
      <c r="AF43" s="600"/>
    </row>
    <row r="44" spans="1:32" ht="12.75" customHeight="1">
      <c r="A44" s="370"/>
      <c r="B44" s="370"/>
      <c r="C44" s="370"/>
      <c r="D44" s="370"/>
      <c r="E44" s="370"/>
      <c r="F44" s="412"/>
      <c r="G44" s="412"/>
      <c r="H44" s="419"/>
      <c r="I44" s="419"/>
      <c r="J44" s="370"/>
      <c r="K44" s="367" t="s">
        <v>215</v>
      </c>
      <c r="L44" s="600" t="s">
        <v>216</v>
      </c>
      <c r="M44" s="600"/>
      <c r="N44" s="600"/>
      <c r="O44" s="600"/>
      <c r="P44" s="600"/>
      <c r="Q44" s="600"/>
      <c r="R44" s="600"/>
      <c r="S44" s="600"/>
      <c r="T44" s="600"/>
      <c r="U44" s="600"/>
      <c r="V44" s="600"/>
      <c r="W44" s="600"/>
      <c r="X44" s="600"/>
      <c r="Y44" s="600"/>
      <c r="Z44" s="600"/>
      <c r="AA44" s="600"/>
      <c r="AB44" s="600"/>
      <c r="AC44" s="600"/>
      <c r="AD44" s="600"/>
      <c r="AE44" s="600"/>
      <c r="AF44" s="600"/>
    </row>
    <row r="45" spans="1:32" ht="12.75" customHeight="1">
      <c r="A45" s="370"/>
      <c r="B45" s="370"/>
      <c r="C45" s="370"/>
      <c r="D45" s="370"/>
      <c r="E45" s="370"/>
      <c r="F45" s="412"/>
      <c r="G45" s="412" t="s">
        <v>225</v>
      </c>
      <c r="H45" s="602">
        <v>3</v>
      </c>
      <c r="I45" s="602"/>
      <c r="J45" s="370"/>
      <c r="L45" s="600"/>
      <c r="M45" s="600"/>
      <c r="N45" s="600"/>
      <c r="O45" s="600"/>
      <c r="P45" s="600"/>
      <c r="Q45" s="600"/>
      <c r="R45" s="600"/>
      <c r="S45" s="600"/>
      <c r="T45" s="600"/>
      <c r="U45" s="600"/>
      <c r="V45" s="600"/>
      <c r="W45" s="600"/>
      <c r="X45" s="600"/>
      <c r="Y45" s="600"/>
      <c r="Z45" s="600"/>
      <c r="AA45" s="600"/>
      <c r="AB45" s="600"/>
      <c r="AC45" s="600"/>
      <c r="AD45" s="600"/>
      <c r="AE45" s="600"/>
      <c r="AF45" s="600"/>
    </row>
    <row r="46" spans="1:32" ht="12">
      <c r="A46" s="370"/>
      <c r="B46" s="370"/>
      <c r="C46" s="370"/>
      <c r="D46" s="370"/>
      <c r="E46" s="370"/>
      <c r="F46" s="412"/>
      <c r="G46" s="370"/>
      <c r="H46" s="420"/>
      <c r="I46" s="420"/>
      <c r="J46" s="370"/>
      <c r="L46" s="600"/>
      <c r="M46" s="600"/>
      <c r="N46" s="600"/>
      <c r="O46" s="600"/>
      <c r="P46" s="600"/>
      <c r="Q46" s="600"/>
      <c r="R46" s="600"/>
      <c r="S46" s="600"/>
      <c r="T46" s="600"/>
      <c r="U46" s="600"/>
      <c r="V46" s="600"/>
      <c r="W46" s="600"/>
      <c r="X46" s="600"/>
      <c r="Y46" s="600"/>
      <c r="Z46" s="600"/>
      <c r="AA46" s="600"/>
      <c r="AB46" s="600"/>
      <c r="AC46" s="600"/>
      <c r="AD46" s="600"/>
      <c r="AE46" s="600"/>
      <c r="AF46" s="600"/>
    </row>
    <row r="47" spans="1:32" ht="12.75">
      <c r="A47" s="370"/>
      <c r="B47" s="370"/>
      <c r="C47" s="370"/>
      <c r="D47" s="370"/>
      <c r="E47" s="370"/>
      <c r="F47" s="421"/>
      <c r="G47" s="371" t="s">
        <v>201</v>
      </c>
      <c r="H47" s="606">
        <f>SUM(H34:H45)</f>
        <v>75</v>
      </c>
      <c r="I47" s="606"/>
      <c r="J47" s="370"/>
      <c r="K47" s="367" t="s">
        <v>218</v>
      </c>
      <c r="L47" s="600" t="s">
        <v>226</v>
      </c>
      <c r="M47" s="600"/>
      <c r="N47" s="600"/>
      <c r="O47" s="600"/>
      <c r="P47" s="600"/>
      <c r="Q47" s="600"/>
      <c r="R47" s="600"/>
      <c r="S47" s="600"/>
      <c r="T47" s="600"/>
      <c r="U47" s="600"/>
      <c r="V47" s="600"/>
      <c r="W47" s="600"/>
      <c r="X47" s="600"/>
      <c r="Y47" s="600"/>
      <c r="Z47" s="600"/>
      <c r="AA47" s="600"/>
      <c r="AB47" s="600"/>
      <c r="AC47" s="600"/>
      <c r="AD47" s="600"/>
      <c r="AE47" s="600"/>
      <c r="AF47" s="600"/>
    </row>
    <row r="48" spans="1:32" ht="11.25">
      <c r="A48" s="370"/>
      <c r="B48" s="370"/>
      <c r="C48" s="370"/>
      <c r="D48" s="370"/>
      <c r="E48" s="370"/>
      <c r="F48" s="370"/>
      <c r="G48" s="370"/>
      <c r="H48" s="370"/>
      <c r="I48" s="370"/>
      <c r="J48" s="370"/>
      <c r="K48" s="367"/>
      <c r="L48" s="600"/>
      <c r="M48" s="600"/>
      <c r="N48" s="600"/>
      <c r="O48" s="600"/>
      <c r="P48" s="600"/>
      <c r="Q48" s="600"/>
      <c r="R48" s="600"/>
      <c r="S48" s="600"/>
      <c r="T48" s="600"/>
      <c r="U48" s="600"/>
      <c r="V48" s="600"/>
      <c r="W48" s="600"/>
      <c r="X48" s="600"/>
      <c r="Y48" s="600"/>
      <c r="Z48" s="600"/>
      <c r="AA48" s="600"/>
      <c r="AB48" s="600"/>
      <c r="AC48" s="600"/>
      <c r="AD48" s="600"/>
      <c r="AE48" s="600"/>
      <c r="AF48" s="600"/>
    </row>
    <row r="49" spans="2:32" ht="12.75" customHeight="1">
      <c r="B49" s="367"/>
      <c r="C49" s="367"/>
      <c r="D49" s="367"/>
      <c r="E49" s="367"/>
      <c r="F49" s="367"/>
      <c r="G49" s="367"/>
      <c r="H49" s="369"/>
      <c r="L49" s="600"/>
      <c r="M49" s="600"/>
      <c r="N49" s="600"/>
      <c r="O49" s="600"/>
      <c r="P49" s="600"/>
      <c r="Q49" s="600"/>
      <c r="R49" s="600"/>
      <c r="S49" s="600"/>
      <c r="T49" s="600"/>
      <c r="U49" s="600"/>
      <c r="V49" s="600"/>
      <c r="W49" s="600"/>
      <c r="X49" s="600"/>
      <c r="Y49" s="600"/>
      <c r="Z49" s="600"/>
      <c r="AA49" s="600"/>
      <c r="AB49" s="600"/>
      <c r="AC49" s="600"/>
      <c r="AD49" s="600"/>
      <c r="AE49" s="600"/>
      <c r="AF49" s="600"/>
    </row>
    <row r="54" ht="12"/>
    <row r="55" ht="12"/>
    <row r="56" ht="12"/>
    <row r="57" ht="12"/>
    <row r="58" ht="12"/>
    <row r="59" ht="12"/>
    <row r="60" ht="12"/>
    <row r="61" ht="12"/>
    <row r="62" ht="12"/>
    <row r="63" spans="2:29" ht="12">
      <c r="B63" s="367"/>
      <c r="C63" s="367"/>
      <c r="D63" s="367"/>
      <c r="E63" s="367"/>
      <c r="F63" s="367"/>
      <c r="G63" s="367"/>
      <c r="H63" s="368"/>
      <c r="AC63" s="366">
        <f>1+1+1+1+1+1+1</f>
        <v>7</v>
      </c>
    </row>
    <row r="64" spans="2:8" ht="12">
      <c r="B64" s="367"/>
      <c r="C64" s="367"/>
      <c r="D64" s="367"/>
      <c r="E64" s="367"/>
      <c r="F64" s="367"/>
      <c r="G64" s="367"/>
      <c r="H64" s="368"/>
    </row>
    <row r="65" ht="12"/>
    <row r="66" ht="12"/>
    <row r="67" ht="12">
      <c r="AC67" s="366">
        <f>2+1+1</f>
        <v>4</v>
      </c>
    </row>
    <row r="68" ht="12"/>
    <row r="69" ht="12"/>
    <row r="70" ht="12"/>
    <row r="71" ht="12"/>
    <row r="72" ht="12"/>
    <row r="73" ht="12"/>
    <row r="74" ht="12"/>
    <row r="75" ht="12"/>
    <row r="76" ht="12"/>
    <row r="77" ht="12"/>
    <row r="78" ht="12"/>
    <row r="79" ht="12"/>
    <row r="80" ht="12"/>
    <row r="81" spans="2:8" ht="12">
      <c r="B81" s="367"/>
      <c r="C81" s="367"/>
      <c r="D81" s="367"/>
      <c r="E81" s="367"/>
      <c r="F81" s="367"/>
      <c r="G81" s="367"/>
      <c r="H81" s="368"/>
    </row>
    <row r="82" spans="2:8" ht="12">
      <c r="B82" s="367"/>
      <c r="C82" s="367"/>
      <c r="D82" s="367"/>
      <c r="E82" s="367"/>
      <c r="F82" s="367"/>
      <c r="G82" s="367"/>
      <c r="H82" s="368"/>
    </row>
  </sheetData>
  <sheetProtection/>
  <protectedRanges>
    <protectedRange password="CCE7" sqref="M36" name="Rango1"/>
  </protectedRanges>
  <mergeCells count="14">
    <mergeCell ref="L41:AF43"/>
    <mergeCell ref="H43:I43"/>
    <mergeCell ref="L44:AF46"/>
    <mergeCell ref="H45:I45"/>
    <mergeCell ref="L32:AF34"/>
    <mergeCell ref="H34:I34"/>
    <mergeCell ref="L35:AF36"/>
    <mergeCell ref="H36:I36"/>
    <mergeCell ref="R22:X22"/>
    <mergeCell ref="H47:I47"/>
    <mergeCell ref="L47:AF49"/>
    <mergeCell ref="L37:AF40"/>
    <mergeCell ref="H38:I38"/>
    <mergeCell ref="H41:I41"/>
  </mergeCells>
  <printOptions/>
  <pageMargins left="0.3937007874015748" right="0.3937007874015748" top="0.3937007874015748" bottom="0.7874015748031497" header="0.31496062992125984" footer="0.31496062992125984"/>
  <pageSetup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Josue Lopez Alanis</dc:creator>
  <cp:keywords/>
  <dc:description/>
  <cp:lastModifiedBy>Benjamin Sayegh Assa</cp:lastModifiedBy>
  <cp:lastPrinted>2018-01-12T01:24:34Z</cp:lastPrinted>
  <dcterms:created xsi:type="dcterms:W3CDTF">2001-03-14T15:48:58Z</dcterms:created>
  <dcterms:modified xsi:type="dcterms:W3CDTF">2021-05-09T03:39:37Z</dcterms:modified>
  <cp:category/>
  <cp:version/>
  <cp:contentType/>
  <cp:contentStatus/>
</cp:coreProperties>
</file>