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cios Unitarios en OPUS 2020. ABEL CASTILLO\"/>
    </mc:Choice>
  </mc:AlternateContent>
  <xr:revisionPtr revIDLastSave="0" documentId="8_{7B778D43-2451-4AF8-84FB-0111EFD3CE68}" xr6:coauthVersionLast="46" xr6:coauthVersionMax="46" xr10:uidLastSave="{00000000-0000-0000-0000-000000000000}"/>
  <bookViews>
    <workbookView xWindow="-108" yWindow="-108" windowWidth="23256" windowHeight="12576" activeTab="2" xr2:uid="{FFCFAF37-65F5-462E-B3E2-69A0D874938E}"/>
  </bookViews>
  <sheets>
    <sheet name="cuadrillas" sheetId="1" r:id="rId1"/>
    <sheet name="auxiliares" sheetId="2" r:id="rId2"/>
    <sheet name="MURO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2" l="1"/>
  <c r="E111" i="2"/>
  <c r="D106" i="2"/>
  <c r="E106" i="2"/>
  <c r="F117" i="2"/>
  <c r="F121" i="2"/>
  <c r="E120" i="2"/>
  <c r="F120" i="2" s="1"/>
  <c r="F119" i="2"/>
  <c r="F118" i="2"/>
  <c r="D6" i="3"/>
  <c r="B11" i="3" s="1"/>
  <c r="D7" i="3"/>
  <c r="D8" i="3"/>
  <c r="D5" i="3"/>
  <c r="F82" i="1"/>
  <c r="G82" i="1" s="1"/>
  <c r="F83" i="1"/>
  <c r="G83" i="1" s="1"/>
  <c r="F61" i="1"/>
  <c r="G61" i="1" s="1"/>
  <c r="F60" i="1"/>
  <c r="G60" i="1" s="1"/>
  <c r="F62" i="1"/>
  <c r="G62" i="1" s="1"/>
  <c r="F50" i="1"/>
  <c r="G50" i="1" s="1"/>
  <c r="F49" i="1"/>
  <c r="G49" i="1" s="1"/>
  <c r="F51" i="1"/>
  <c r="G51" i="1" s="1"/>
  <c r="E144" i="2"/>
  <c r="F144" i="2" s="1"/>
  <c r="D143" i="2"/>
  <c r="D135" i="2"/>
  <c r="D128" i="2"/>
  <c r="E136" i="2"/>
  <c r="F136" i="2" s="1"/>
  <c r="F137" i="2"/>
  <c r="E129" i="2"/>
  <c r="F129" i="2" s="1"/>
  <c r="F130" i="2"/>
  <c r="E109" i="2"/>
  <c r="F109" i="2" s="1"/>
  <c r="F110" i="2"/>
  <c r="F108" i="2"/>
  <c r="F107" i="2"/>
  <c r="AB77" i="2"/>
  <c r="AB80" i="2"/>
  <c r="AB79" i="2"/>
  <c r="AB78" i="2"/>
  <c r="F96" i="2"/>
  <c r="F97" i="2"/>
  <c r="F99" i="2"/>
  <c r="E98" i="2"/>
  <c r="F98" i="2" s="1"/>
  <c r="E95" i="2"/>
  <c r="F95" i="2" s="1"/>
  <c r="F88" i="2"/>
  <c r="F81" i="2"/>
  <c r="F80" i="2"/>
  <c r="F79" i="2"/>
  <c r="F78" i="2"/>
  <c r="F77" i="2"/>
  <c r="F70" i="2"/>
  <c r="F58" i="2"/>
  <c r="D59" i="2"/>
  <c r="F69" i="2"/>
  <c r="F68" i="2"/>
  <c r="F67" i="2"/>
  <c r="F66" i="2"/>
  <c r="F45" i="2"/>
  <c r="F44" i="2"/>
  <c r="F47" i="2"/>
  <c r="F46" i="2"/>
  <c r="F55" i="2"/>
  <c r="F57" i="2"/>
  <c r="F56" i="2"/>
  <c r="F54" i="2"/>
  <c r="F36" i="2"/>
  <c r="F37" i="2"/>
  <c r="F39" i="2"/>
  <c r="F38" i="2"/>
  <c r="F31" i="2"/>
  <c r="F30" i="2"/>
  <c r="F29" i="2"/>
  <c r="F21" i="2"/>
  <c r="F22" i="2"/>
  <c r="F23" i="2"/>
  <c r="D16" i="2"/>
  <c r="F15" i="2"/>
  <c r="F14" i="2"/>
  <c r="F13" i="2"/>
  <c r="D8" i="2"/>
  <c r="F7" i="2"/>
  <c r="F6" i="2"/>
  <c r="F5" i="2"/>
  <c r="F73" i="1"/>
  <c r="G73" i="1" s="1"/>
  <c r="F72" i="1"/>
  <c r="G72" i="1" s="1"/>
  <c r="F71" i="1"/>
  <c r="G71" i="1" s="1"/>
  <c r="F39" i="1"/>
  <c r="G39" i="1" s="1"/>
  <c r="F38" i="1"/>
  <c r="G38" i="1" s="1"/>
  <c r="F40" i="1"/>
  <c r="G40" i="1" s="1"/>
  <c r="F28" i="1"/>
  <c r="G28" i="1" s="1"/>
  <c r="F27" i="1"/>
  <c r="G27" i="1" s="1"/>
  <c r="F29" i="1"/>
  <c r="G29" i="1" s="1"/>
  <c r="F17" i="1"/>
  <c r="G17" i="1" s="1"/>
  <c r="F18" i="1"/>
  <c r="G18" i="1" s="1"/>
  <c r="F16" i="1"/>
  <c r="G16" i="1" s="1"/>
  <c r="F6" i="1"/>
  <c r="G6" i="1" s="1"/>
  <c r="F7" i="1"/>
  <c r="G7" i="1" s="1"/>
  <c r="B14" i="3" l="1"/>
  <c r="F111" i="2"/>
  <c r="F106" i="2"/>
  <c r="F40" i="2"/>
  <c r="F24" i="2"/>
  <c r="G84" i="1"/>
  <c r="F85" i="1" s="1"/>
  <c r="G85" i="1" s="1"/>
  <c r="G52" i="1"/>
  <c r="F53" i="1" s="1"/>
  <c r="G53" i="1" s="1"/>
  <c r="G63" i="1"/>
  <c r="F65" i="1" s="1"/>
  <c r="G65" i="1" s="1"/>
  <c r="F48" i="2"/>
  <c r="F32" i="2"/>
  <c r="G74" i="1"/>
  <c r="F76" i="1" s="1"/>
  <c r="G76" i="1" s="1"/>
  <c r="G41" i="1"/>
  <c r="G30" i="1"/>
  <c r="G19" i="1"/>
  <c r="F21" i="1" s="1"/>
  <c r="G21" i="1" s="1"/>
  <c r="G8" i="1"/>
  <c r="F10" i="1" s="1"/>
  <c r="G10" i="1" s="1"/>
  <c r="F64" i="1" l="1"/>
  <c r="G64" i="1" s="1"/>
  <c r="G66" i="1" s="1"/>
  <c r="F86" i="1"/>
  <c r="G86" i="1" s="1"/>
  <c r="G87" i="1" s="1"/>
  <c r="F54" i="1"/>
  <c r="G54" i="1" s="1"/>
  <c r="G55" i="1" s="1"/>
  <c r="E122" i="2" s="1"/>
  <c r="F122" i="2" s="1"/>
  <c r="F123" i="2" s="1"/>
  <c r="F75" i="1"/>
  <c r="G75" i="1" s="1"/>
  <c r="G77" i="1" s="1"/>
  <c r="F9" i="1"/>
  <c r="G9" i="1" s="1"/>
  <c r="G11" i="1" s="1"/>
  <c r="F43" i="1"/>
  <c r="G43" i="1" s="1"/>
  <c r="F42" i="1"/>
  <c r="G42" i="1" s="1"/>
  <c r="F32" i="1"/>
  <c r="G32" i="1" s="1"/>
  <c r="F31" i="1"/>
  <c r="G31" i="1" s="1"/>
  <c r="F20" i="1"/>
  <c r="G20" i="1" s="1"/>
  <c r="G22" i="1" s="1"/>
  <c r="E128" i="2" l="1"/>
  <c r="F128" i="2" s="1"/>
  <c r="F131" i="2" s="1"/>
  <c r="E143" i="2"/>
  <c r="F143" i="2" s="1"/>
  <c r="E135" i="2"/>
  <c r="F135" i="2" s="1"/>
  <c r="F138" i="2" s="1"/>
  <c r="G44" i="1"/>
  <c r="E59" i="2"/>
  <c r="F59" i="2" s="1"/>
  <c r="F60" i="2" s="1"/>
  <c r="E82" i="2"/>
  <c r="F82" i="2" s="1"/>
  <c r="F83" i="2" s="1"/>
  <c r="E71" i="2"/>
  <c r="F71" i="2" s="1"/>
  <c r="F72" i="2" s="1"/>
  <c r="G33" i="1"/>
  <c r="E100" i="2" s="1"/>
  <c r="F100" i="2" s="1"/>
  <c r="F101" i="2" s="1"/>
  <c r="E8" i="2" l="1"/>
  <c r="F8" i="2" s="1"/>
  <c r="F9" i="2" s="1"/>
  <c r="E112" i="2"/>
  <c r="F112" i="2" s="1"/>
  <c r="F113" i="2" s="1"/>
  <c r="E16" i="2"/>
  <c r="F16" i="2" s="1"/>
  <c r="F17" i="2" s="1"/>
  <c r="F145" i="2" l="1"/>
</calcChain>
</file>

<file path=xl/sharedStrings.xml><?xml version="1.0" encoding="utf-8"?>
<sst xmlns="http://schemas.openxmlformats.org/spreadsheetml/2006/main" count="382" uniqueCount="97">
  <si>
    <t>Cuadrilla 01: 0.1 cabo de oficios + 1 ayudante</t>
  </si>
  <si>
    <t>Ayudante</t>
  </si>
  <si>
    <t>1 cabo de oficios</t>
  </si>
  <si>
    <t>Cabo de oficios</t>
  </si>
  <si>
    <t>descripción</t>
  </si>
  <si>
    <t>unidad</t>
  </si>
  <si>
    <t>cantidad</t>
  </si>
  <si>
    <t>salario</t>
  </si>
  <si>
    <t>total</t>
  </si>
  <si>
    <t>jor</t>
  </si>
  <si>
    <t>Equipo de seguridad</t>
  </si>
  <si>
    <t>Herramienta menor</t>
  </si>
  <si>
    <t>% mo</t>
  </si>
  <si>
    <t>Cuadrilla 02: 1 Albañil + Ayudante</t>
  </si>
  <si>
    <t>Oficial Albañil</t>
  </si>
  <si>
    <t>Cuadrilla 03: Carpintero de obra negra + Ayudante</t>
  </si>
  <si>
    <t>Carpintero de obra n.</t>
  </si>
  <si>
    <t>Ayudante de carpintero</t>
  </si>
  <si>
    <t xml:space="preserve">Cuadrilla 04: Fierrero de obra negra + Ayudante </t>
  </si>
  <si>
    <t>Fierrero de obra negra</t>
  </si>
  <si>
    <t>Ayudante de fierrero</t>
  </si>
  <si>
    <t>Cuadrilla 07: Albañil + 4 Ayudantes</t>
  </si>
  <si>
    <t>(fabricacion y acarreo de concreto)</t>
  </si>
  <si>
    <t>Varilla del No. 3</t>
  </si>
  <si>
    <t>Descripcion</t>
  </si>
  <si>
    <t>P.U.</t>
  </si>
  <si>
    <t>Total</t>
  </si>
  <si>
    <t>kg</t>
  </si>
  <si>
    <t>Alambre recocido</t>
  </si>
  <si>
    <t>Acero de refuerzo del No. 3</t>
  </si>
  <si>
    <t>Cortadora de varilla</t>
  </si>
  <si>
    <t>pza</t>
  </si>
  <si>
    <t>Cuadrilla de Fierrero (4)</t>
  </si>
  <si>
    <t>Acero de refuerzo del No. 4</t>
  </si>
  <si>
    <t>Varilla del No. 4</t>
  </si>
  <si>
    <t>Mortero Simple 1:8</t>
  </si>
  <si>
    <t>Mortero</t>
  </si>
  <si>
    <t>Arena</t>
  </si>
  <si>
    <t>Agua</t>
  </si>
  <si>
    <t>m3</t>
  </si>
  <si>
    <t>ton</t>
  </si>
  <si>
    <t>Mortero simple 1:4</t>
  </si>
  <si>
    <t>Mortero Compuesto 1:1:8</t>
  </si>
  <si>
    <t>Cemento</t>
  </si>
  <si>
    <t>Cal</t>
  </si>
  <si>
    <t>Ton</t>
  </si>
  <si>
    <t>Concreto f'c= 100 kg/cm2</t>
  </si>
  <si>
    <t>Grava</t>
  </si>
  <si>
    <t>Revolvedora 1 saco</t>
  </si>
  <si>
    <t>hr</t>
  </si>
  <si>
    <t>Cuadrilla (07)</t>
  </si>
  <si>
    <t>Mortero compuesto 1:1:4</t>
  </si>
  <si>
    <t>Concreto f'c= 150 kg/cm2</t>
  </si>
  <si>
    <t>Concreto f'c= 200 kg/cm2</t>
  </si>
  <si>
    <t>Concreto f'c= 200 kg/cm2 (premesclado)</t>
  </si>
  <si>
    <t xml:space="preserve">Concreto premesclado </t>
  </si>
  <si>
    <t>f'c=200 kg/cm2</t>
  </si>
  <si>
    <t>(incluye bombeado)</t>
  </si>
  <si>
    <t>Cimbras para castillos y cadenas</t>
  </si>
  <si>
    <t>Madera (tabla)</t>
  </si>
  <si>
    <t>Clavos</t>
  </si>
  <si>
    <t>Polines</t>
  </si>
  <si>
    <t>Aceite quemado</t>
  </si>
  <si>
    <t>Cuadrilla 03</t>
  </si>
  <si>
    <t>lto</t>
  </si>
  <si>
    <t>F'c=100</t>
  </si>
  <si>
    <t>F'c=200</t>
  </si>
  <si>
    <t>F'c=250</t>
  </si>
  <si>
    <t>Cimbra en losas con tarimas</t>
  </si>
  <si>
    <t>Tarimas</t>
  </si>
  <si>
    <t>Duela (constraviento)</t>
  </si>
  <si>
    <t>Acarreo de concreto en botes</t>
  </si>
  <si>
    <t>Botes Alcoholero</t>
  </si>
  <si>
    <t>Acarreo de concreto en carretilla</t>
  </si>
  <si>
    <t>Carretilla</t>
  </si>
  <si>
    <t>Acarreo de tepetate en carretilla</t>
  </si>
  <si>
    <t xml:space="preserve">Plomero </t>
  </si>
  <si>
    <t>Ayudante de Plomero</t>
  </si>
  <si>
    <t xml:space="preserve">Cuadrilla 06: Electricista + 1 Ayudante de electricista </t>
  </si>
  <si>
    <t>Cuadrilla 05: Plomero + Ayudante de plomero</t>
  </si>
  <si>
    <t>Electricista de Baja Tensión</t>
  </si>
  <si>
    <t>Ayudante de electricista B.T.</t>
  </si>
  <si>
    <t>Cuadrilla 08: Operador de Retro</t>
  </si>
  <si>
    <t>Operador de Retroexcavadora</t>
  </si>
  <si>
    <t>a=</t>
  </si>
  <si>
    <t>b=</t>
  </si>
  <si>
    <t>c=</t>
  </si>
  <si>
    <t>z=</t>
  </si>
  <si>
    <t>cm</t>
  </si>
  <si>
    <t>No. Pzas/m2=</t>
  </si>
  <si>
    <t>Pzas/m2</t>
  </si>
  <si>
    <t>Mortero=</t>
  </si>
  <si>
    <t>m3/m2</t>
  </si>
  <si>
    <t>m</t>
  </si>
  <si>
    <t>Hoja de triplay</t>
  </si>
  <si>
    <t>hoja</t>
  </si>
  <si>
    <t>Cimbras para trabes 15 x 25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</si>
</sst>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2" fontId="1" fillId="0" borderId="0" xfId="0" applyNumberFormat="1" applyFont="1"/>
    <xf numFmtId="0" fontId="0" fillId="0" borderId="0" xfId="0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17</xdr:row>
      <xdr:rowOff>0</xdr:rowOff>
    </xdr:from>
    <xdr:to>
      <xdr:col>13</xdr:col>
      <xdr:colOff>468817</xdr:colOff>
      <xdr:row>34</xdr:row>
      <xdr:rowOff>47624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A6257-FCA9-4985-9AE9-42233659E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099" y="3076575"/>
          <a:ext cx="5469443" cy="3124199"/>
        </a:xfrm>
        <a:prstGeom prst="rect">
          <a:avLst/>
        </a:prstGeom>
      </xdr:spPr>
    </xdr:pic>
    <xdr:clientData/>
  </xdr:twoCellAnchor>
  <xdr:twoCellAnchor editAs="oneCell">
    <xdr:from>
      <xdr:col>6</xdr:col>
      <xdr:colOff>819150</xdr:colOff>
      <xdr:row>34</xdr:row>
      <xdr:rowOff>85725</xdr:rowOff>
    </xdr:from>
    <xdr:to>
      <xdr:col>13</xdr:col>
      <xdr:colOff>412393</xdr:colOff>
      <xdr:row>51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6DFAB7-47EB-4082-9BA5-663DE8CDF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6475" y="6238875"/>
          <a:ext cx="5460643" cy="3048000"/>
        </a:xfrm>
        <a:prstGeom prst="rect">
          <a:avLst/>
        </a:prstGeom>
      </xdr:spPr>
    </xdr:pic>
    <xdr:clientData/>
  </xdr:twoCellAnchor>
  <xdr:twoCellAnchor editAs="oneCell">
    <xdr:from>
      <xdr:col>6</xdr:col>
      <xdr:colOff>819314</xdr:colOff>
      <xdr:row>63</xdr:row>
      <xdr:rowOff>66512</xdr:rowOff>
    </xdr:from>
    <xdr:to>
      <xdr:col>15</xdr:col>
      <xdr:colOff>331345</xdr:colOff>
      <xdr:row>88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C81392-A1EA-46B4-970F-1B3B65814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7299898" y="10254678"/>
          <a:ext cx="4629313" cy="7055831"/>
        </a:xfrm>
        <a:prstGeom prst="rect">
          <a:avLst/>
        </a:prstGeom>
        <a:scene3d>
          <a:camera prst="orthographicFront">
            <a:rot lat="0" lon="300000" rev="0"/>
          </a:camera>
          <a:lightRig rig="threePt" dir="t"/>
        </a:scene3d>
      </xdr:spPr>
    </xdr:pic>
    <xdr:clientData/>
  </xdr:twoCellAnchor>
  <xdr:twoCellAnchor editAs="oneCell">
    <xdr:from>
      <xdr:col>6</xdr:col>
      <xdr:colOff>800100</xdr:colOff>
      <xdr:row>0</xdr:row>
      <xdr:rowOff>57150</xdr:rowOff>
    </xdr:from>
    <xdr:to>
      <xdr:col>14</xdr:col>
      <xdr:colOff>208786</xdr:colOff>
      <xdr:row>16</xdr:row>
      <xdr:rowOff>161550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E255DEC-09E6-474D-A5FF-796D5E5F6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67425" y="57150"/>
          <a:ext cx="6114286" cy="300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89</xdr:row>
      <xdr:rowOff>76200</xdr:rowOff>
    </xdr:from>
    <xdr:to>
      <xdr:col>13</xdr:col>
      <xdr:colOff>389682</xdr:colOff>
      <xdr:row>132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F091852-CD1D-4046-ADCF-F7547FFC9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81750" y="16182975"/>
          <a:ext cx="5171232" cy="783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676275</xdr:colOff>
      <xdr:row>0</xdr:row>
      <xdr:rowOff>95250</xdr:rowOff>
    </xdr:from>
    <xdr:to>
      <xdr:col>17</xdr:col>
      <xdr:colOff>711696</xdr:colOff>
      <xdr:row>24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B0994D-22CD-43B4-A06B-416356007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0225" y="95250"/>
          <a:ext cx="5902821" cy="427672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1</xdr:row>
      <xdr:rowOff>161925</xdr:rowOff>
    </xdr:from>
    <xdr:to>
      <xdr:col>10</xdr:col>
      <xdr:colOff>240988</xdr:colOff>
      <xdr:row>14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B24585-CF0A-45F4-B76F-493FAD35D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42900"/>
          <a:ext cx="4270063" cy="2209800"/>
        </a:xfrm>
        <a:prstGeom prst="rect">
          <a:avLst/>
        </a:prstGeom>
      </xdr:spPr>
    </xdr:pic>
    <xdr:clientData/>
  </xdr:twoCellAnchor>
  <xdr:twoCellAnchor editAs="oneCell">
    <xdr:from>
      <xdr:col>5</xdr:col>
      <xdr:colOff>76199</xdr:colOff>
      <xdr:row>14</xdr:row>
      <xdr:rowOff>161924</xdr:rowOff>
    </xdr:from>
    <xdr:to>
      <xdr:col>10</xdr:col>
      <xdr:colOff>616250</xdr:colOff>
      <xdr:row>27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29A7D-0B4C-4FE6-A1A5-780D7D11E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9149" y="2695574"/>
          <a:ext cx="4731051" cy="2228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jamin%20Sayegh%20Assa\Downloads\Formato%20para%20el%20c&#225;lculo%20del%20FASAR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Factor IMSS"/>
      <sheetName val="Datos"/>
      <sheetName val="Resúmen"/>
      <sheetName val="Cálculos"/>
      <sheetName val="Calendario 2019"/>
    </sheetNames>
    <sheetDataSet>
      <sheetData sheetId="0"/>
      <sheetData sheetId="1"/>
      <sheetData sheetId="2">
        <row r="54">
          <cell r="H54">
            <v>674.18</v>
          </cell>
        </row>
        <row r="55">
          <cell r="H55">
            <v>837.94</v>
          </cell>
        </row>
        <row r="56">
          <cell r="H56">
            <v>440.24</v>
          </cell>
        </row>
        <row r="57">
          <cell r="H57">
            <v>674.18</v>
          </cell>
        </row>
        <row r="58">
          <cell r="H58">
            <v>440.24</v>
          </cell>
        </row>
        <row r="59">
          <cell r="H59">
            <v>674.18</v>
          </cell>
        </row>
        <row r="60">
          <cell r="H60">
            <v>440.24</v>
          </cell>
        </row>
        <row r="61">
          <cell r="H61">
            <v>674.18</v>
          </cell>
        </row>
        <row r="62">
          <cell r="H62">
            <v>440.24</v>
          </cell>
        </row>
        <row r="63">
          <cell r="H63">
            <v>674.18</v>
          </cell>
        </row>
        <row r="64">
          <cell r="H64">
            <v>440.24</v>
          </cell>
        </row>
        <row r="66">
          <cell r="H66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D54B-FA60-4240-8785-BEDC831A478B}">
  <dimension ref="A2:J87"/>
  <sheetViews>
    <sheetView workbookViewId="0">
      <selection activeCell="G77" sqref="G77"/>
    </sheetView>
  </sheetViews>
  <sheetFormatPr baseColWidth="10" defaultRowHeight="13.8" x14ac:dyDescent="0.25"/>
  <cols>
    <col min="1" max="1" width="4.19921875" customWidth="1"/>
    <col min="3" max="3" width="14.5" customWidth="1"/>
    <col min="7" max="7" width="11.3984375" bestFit="1" customWidth="1"/>
  </cols>
  <sheetData>
    <row r="2" spans="1:10" x14ac:dyDescent="0.25">
      <c r="H2" t="s">
        <v>2</v>
      </c>
      <c r="J2" s="1">
        <v>10</v>
      </c>
    </row>
    <row r="4" spans="1:10" x14ac:dyDescent="0.25">
      <c r="A4" t="s">
        <v>0</v>
      </c>
    </row>
    <row r="5" spans="1:10" x14ac:dyDescent="0.25">
      <c r="B5" s="15" t="s">
        <v>4</v>
      </c>
      <c r="C5" s="15"/>
      <c r="D5" s="3" t="s">
        <v>5</v>
      </c>
      <c r="E5" s="3" t="s">
        <v>6</v>
      </c>
      <c r="F5" s="3" t="s">
        <v>7</v>
      </c>
      <c r="G5" s="3" t="s">
        <v>8</v>
      </c>
    </row>
    <row r="6" spans="1:10" x14ac:dyDescent="0.25">
      <c r="A6">
        <v>1</v>
      </c>
      <c r="B6" s="16" t="s">
        <v>1</v>
      </c>
      <c r="C6" s="16"/>
      <c r="D6" s="1" t="s">
        <v>9</v>
      </c>
      <c r="E6" s="1">
        <v>1</v>
      </c>
      <c r="F6" s="1">
        <f>[1]Datos!$H$56</f>
        <v>440.24</v>
      </c>
      <c r="G6">
        <f>E6*F6</f>
        <v>440.24</v>
      </c>
    </row>
    <row r="7" spans="1:10" x14ac:dyDescent="0.25">
      <c r="A7">
        <v>2</v>
      </c>
      <c r="B7" s="17" t="s">
        <v>3</v>
      </c>
      <c r="C7" s="17"/>
      <c r="D7" s="1" t="s">
        <v>9</v>
      </c>
      <c r="E7" s="1">
        <v>0.1</v>
      </c>
      <c r="F7" s="1">
        <f>[1]Datos!$H$55</f>
        <v>837.94</v>
      </c>
      <c r="G7">
        <f>E7*F7</f>
        <v>83.794000000000011</v>
      </c>
    </row>
    <row r="8" spans="1:10" x14ac:dyDescent="0.25">
      <c r="D8" s="1"/>
      <c r="E8" s="1"/>
      <c r="F8" s="1"/>
      <c r="G8">
        <f>SUM(G6:G7)</f>
        <v>524.03399999999999</v>
      </c>
    </row>
    <row r="9" spans="1:10" x14ac:dyDescent="0.25">
      <c r="B9" s="17" t="s">
        <v>11</v>
      </c>
      <c r="C9" s="17"/>
      <c r="D9" s="1" t="s">
        <v>12</v>
      </c>
      <c r="E9" s="2">
        <v>5</v>
      </c>
      <c r="F9" s="1">
        <f>G8</f>
        <v>524.03399999999999</v>
      </c>
      <c r="G9" s="4">
        <f>0.05*F9</f>
        <v>26.201700000000002</v>
      </c>
    </row>
    <row r="10" spans="1:10" x14ac:dyDescent="0.25">
      <c r="B10" s="17" t="s">
        <v>10</v>
      </c>
      <c r="C10" s="17"/>
      <c r="D10" s="1" t="s">
        <v>12</v>
      </c>
      <c r="E10" s="1">
        <v>3</v>
      </c>
      <c r="F10" s="1">
        <f>G8</f>
        <v>524.03399999999999</v>
      </c>
      <c r="G10" s="4">
        <f>0.03*F10</f>
        <v>15.721019999999999</v>
      </c>
    </row>
    <row r="11" spans="1:10" x14ac:dyDescent="0.25">
      <c r="G11" s="5">
        <f>SUM(G8:G10)</f>
        <v>565.9567199999999</v>
      </c>
    </row>
    <row r="14" spans="1:10" x14ac:dyDescent="0.25">
      <c r="A14" t="s">
        <v>13</v>
      </c>
    </row>
    <row r="15" spans="1:10" x14ac:dyDescent="0.25">
      <c r="B15" s="15" t="s">
        <v>4</v>
      </c>
      <c r="C15" s="15"/>
      <c r="D15" s="3" t="s">
        <v>5</v>
      </c>
      <c r="E15" s="3" t="s">
        <v>6</v>
      </c>
      <c r="F15" s="3" t="s">
        <v>7</v>
      </c>
      <c r="G15" s="3" t="s">
        <v>8</v>
      </c>
    </row>
    <row r="16" spans="1:10" x14ac:dyDescent="0.25">
      <c r="A16">
        <v>1</v>
      </c>
      <c r="B16" s="16" t="s">
        <v>1</v>
      </c>
      <c r="C16" s="16"/>
      <c r="D16" s="1" t="s">
        <v>9</v>
      </c>
      <c r="E16" s="1">
        <v>1</v>
      </c>
      <c r="F16" s="1">
        <f>[1]Datos!$H$56</f>
        <v>440.24</v>
      </c>
      <c r="G16">
        <f>E16*F16</f>
        <v>440.24</v>
      </c>
    </row>
    <row r="17" spans="1:7" x14ac:dyDescent="0.25">
      <c r="A17">
        <v>2</v>
      </c>
      <c r="B17" s="16" t="s">
        <v>14</v>
      </c>
      <c r="C17" s="16"/>
      <c r="D17" s="1" t="s">
        <v>9</v>
      </c>
      <c r="E17" s="1">
        <v>1</v>
      </c>
      <c r="F17" s="1">
        <f>[1]Datos!$H$54</f>
        <v>674.18</v>
      </c>
      <c r="G17">
        <f>E17*F17</f>
        <v>674.18</v>
      </c>
    </row>
    <row r="18" spans="1:7" x14ac:dyDescent="0.25">
      <c r="A18">
        <v>3</v>
      </c>
      <c r="B18" s="17" t="s">
        <v>3</v>
      </c>
      <c r="C18" s="17"/>
      <c r="D18" s="1" t="s">
        <v>9</v>
      </c>
      <c r="E18" s="1">
        <v>0.2</v>
      </c>
      <c r="F18" s="1">
        <f>[1]Datos!$H$55</f>
        <v>837.94</v>
      </c>
      <c r="G18">
        <f>E18*F18</f>
        <v>167.58800000000002</v>
      </c>
    </row>
    <row r="19" spans="1:7" x14ac:dyDescent="0.25">
      <c r="D19" s="1"/>
      <c r="E19" s="1"/>
      <c r="F19" s="1"/>
      <c r="G19">
        <f>SUM(G16:G18)</f>
        <v>1282.008</v>
      </c>
    </row>
    <row r="20" spans="1:7" x14ac:dyDescent="0.25">
      <c r="B20" s="17" t="s">
        <v>11</v>
      </c>
      <c r="C20" s="17"/>
      <c r="D20" s="1" t="s">
        <v>12</v>
      </c>
      <c r="E20" s="2">
        <v>5</v>
      </c>
      <c r="F20" s="1">
        <f>G19</f>
        <v>1282.008</v>
      </c>
      <c r="G20" s="4">
        <f>0.05*F20</f>
        <v>64.100400000000008</v>
      </c>
    </row>
    <row r="21" spans="1:7" x14ac:dyDescent="0.25">
      <c r="B21" s="17" t="s">
        <v>10</v>
      </c>
      <c r="C21" s="17"/>
      <c r="D21" s="1" t="s">
        <v>12</v>
      </c>
      <c r="E21" s="1">
        <v>3</v>
      </c>
      <c r="F21" s="1">
        <f>G19</f>
        <v>1282.008</v>
      </c>
      <c r="G21" s="4">
        <f>0.03*F21</f>
        <v>38.460239999999999</v>
      </c>
    </row>
    <row r="22" spans="1:7" x14ac:dyDescent="0.25">
      <c r="G22" s="5">
        <f>SUM(G19:G21)</f>
        <v>1384.56864</v>
      </c>
    </row>
    <row r="25" spans="1:7" x14ac:dyDescent="0.25">
      <c r="A25" t="s">
        <v>15</v>
      </c>
    </row>
    <row r="26" spans="1:7" x14ac:dyDescent="0.25">
      <c r="B26" s="15" t="s">
        <v>4</v>
      </c>
      <c r="C26" s="15"/>
      <c r="D26" s="3" t="s">
        <v>5</v>
      </c>
      <c r="E26" s="3" t="s">
        <v>6</v>
      </c>
      <c r="F26" s="3" t="s">
        <v>7</v>
      </c>
      <c r="G26" s="3" t="s">
        <v>8</v>
      </c>
    </row>
    <row r="27" spans="1:7" x14ac:dyDescent="0.25">
      <c r="A27">
        <v>1</v>
      </c>
      <c r="B27" s="16" t="s">
        <v>16</v>
      </c>
      <c r="C27" s="16"/>
      <c r="D27" s="1" t="s">
        <v>9</v>
      </c>
      <c r="E27" s="1">
        <v>1</v>
      </c>
      <c r="F27" s="1">
        <f>[1]Datos!$H$57</f>
        <v>674.18</v>
      </c>
      <c r="G27">
        <f>E27*F27</f>
        <v>674.18</v>
      </c>
    </row>
    <row r="28" spans="1:7" x14ac:dyDescent="0.25">
      <c r="A28">
        <v>2</v>
      </c>
      <c r="B28" s="16" t="s">
        <v>17</v>
      </c>
      <c r="C28" s="16"/>
      <c r="D28" s="1" t="s">
        <v>9</v>
      </c>
      <c r="E28" s="1">
        <v>1</v>
      </c>
      <c r="F28" s="1">
        <f>[1]Datos!$H$58</f>
        <v>440.24</v>
      </c>
      <c r="G28">
        <f>E28*F28</f>
        <v>440.24</v>
      </c>
    </row>
    <row r="29" spans="1:7" x14ac:dyDescent="0.25">
      <c r="A29">
        <v>3</v>
      </c>
      <c r="B29" s="17" t="s">
        <v>3</v>
      </c>
      <c r="C29" s="17"/>
      <c r="D29" s="1" t="s">
        <v>9</v>
      </c>
      <c r="E29" s="1">
        <v>0.2</v>
      </c>
      <c r="F29" s="1">
        <f>[1]Datos!$H$55</f>
        <v>837.94</v>
      </c>
      <c r="G29">
        <f>E29*F29</f>
        <v>167.58800000000002</v>
      </c>
    </row>
    <row r="30" spans="1:7" x14ac:dyDescent="0.25">
      <c r="D30" s="1"/>
      <c r="E30" s="1"/>
      <c r="F30" s="1"/>
      <c r="G30">
        <f>SUM(G27:G29)</f>
        <v>1282.008</v>
      </c>
    </row>
    <row r="31" spans="1:7" x14ac:dyDescent="0.25">
      <c r="B31" s="17" t="s">
        <v>11</v>
      </c>
      <c r="C31" s="17"/>
      <c r="D31" s="1" t="s">
        <v>12</v>
      </c>
      <c r="E31" s="2">
        <v>5</v>
      </c>
      <c r="F31" s="1">
        <f>G30</f>
        <v>1282.008</v>
      </c>
      <c r="G31" s="4">
        <f>0.05*F31</f>
        <v>64.100400000000008</v>
      </c>
    </row>
    <row r="32" spans="1:7" x14ac:dyDescent="0.25">
      <c r="B32" s="17" t="s">
        <v>10</v>
      </c>
      <c r="C32" s="17"/>
      <c r="D32" s="1" t="s">
        <v>12</v>
      </c>
      <c r="E32" s="1">
        <v>3</v>
      </c>
      <c r="F32" s="1">
        <f>G30</f>
        <v>1282.008</v>
      </c>
      <c r="G32" s="4">
        <f>0.03*F32</f>
        <v>38.460239999999999</v>
      </c>
    </row>
    <row r="33" spans="1:7" x14ac:dyDescent="0.25">
      <c r="G33" s="5">
        <f>SUM(G30:G32)</f>
        <v>1384.56864</v>
      </c>
    </row>
    <row r="34" spans="1:7" x14ac:dyDescent="0.25">
      <c r="G34" s="5"/>
    </row>
    <row r="36" spans="1:7" x14ac:dyDescent="0.25">
      <c r="A36" t="s">
        <v>18</v>
      </c>
    </row>
    <row r="37" spans="1:7" x14ac:dyDescent="0.25">
      <c r="B37" s="15" t="s">
        <v>4</v>
      </c>
      <c r="C37" s="15"/>
      <c r="D37" s="3" t="s">
        <v>5</v>
      </c>
      <c r="E37" s="3" t="s">
        <v>6</v>
      </c>
      <c r="F37" s="3" t="s">
        <v>7</v>
      </c>
      <c r="G37" s="3" t="s">
        <v>8</v>
      </c>
    </row>
    <row r="38" spans="1:7" x14ac:dyDescent="0.25">
      <c r="A38">
        <v>1</v>
      </c>
      <c r="B38" t="s">
        <v>19</v>
      </c>
      <c r="D38" s="1" t="s">
        <v>9</v>
      </c>
      <c r="E38" s="1">
        <v>1</v>
      </c>
      <c r="F38" s="1">
        <f>[1]Datos!$H$59</f>
        <v>674.18</v>
      </c>
      <c r="G38" s="6">
        <f>E38*F38</f>
        <v>674.18</v>
      </c>
    </row>
    <row r="39" spans="1:7" x14ac:dyDescent="0.25">
      <c r="A39">
        <v>2</v>
      </c>
      <c r="B39" t="s">
        <v>20</v>
      </c>
      <c r="D39" s="1" t="s">
        <v>9</v>
      </c>
      <c r="E39" s="1">
        <v>1</v>
      </c>
      <c r="F39" s="1">
        <f>[1]Datos!$H$60</f>
        <v>440.24</v>
      </c>
      <c r="G39" s="6">
        <f>E39*F39</f>
        <v>440.24</v>
      </c>
    </row>
    <row r="40" spans="1:7" x14ac:dyDescent="0.25">
      <c r="A40">
        <v>3</v>
      </c>
      <c r="B40" s="17" t="s">
        <v>3</v>
      </c>
      <c r="C40" s="17"/>
      <c r="D40" s="1" t="s">
        <v>9</v>
      </c>
      <c r="E40" s="1">
        <v>0.2</v>
      </c>
      <c r="F40" s="1">
        <f>[1]Datos!$H$55</f>
        <v>837.94</v>
      </c>
      <c r="G40">
        <f>E40*F40</f>
        <v>167.58800000000002</v>
      </c>
    </row>
    <row r="41" spans="1:7" x14ac:dyDescent="0.25">
      <c r="D41" s="1"/>
      <c r="E41" s="1"/>
      <c r="F41" s="1"/>
      <c r="G41">
        <f>SUM(G38:G40)</f>
        <v>1282.008</v>
      </c>
    </row>
    <row r="42" spans="1:7" x14ac:dyDescent="0.25">
      <c r="B42" s="17" t="s">
        <v>11</v>
      </c>
      <c r="C42" s="17"/>
      <c r="D42" s="1" t="s">
        <v>12</v>
      </c>
      <c r="E42" s="2">
        <v>5</v>
      </c>
      <c r="F42" s="1">
        <f>G41</f>
        <v>1282.008</v>
      </c>
      <c r="G42" s="4">
        <f>0.05*F42</f>
        <v>64.100400000000008</v>
      </c>
    </row>
    <row r="43" spans="1:7" x14ac:dyDescent="0.25">
      <c r="B43" s="17" t="s">
        <v>10</v>
      </c>
      <c r="C43" s="17"/>
      <c r="D43" s="1" t="s">
        <v>12</v>
      </c>
      <c r="E43" s="1">
        <v>3</v>
      </c>
      <c r="F43" s="1">
        <f>G41</f>
        <v>1282.008</v>
      </c>
      <c r="G43" s="4">
        <f>0.03*F43</f>
        <v>38.460239999999999</v>
      </c>
    </row>
    <row r="44" spans="1:7" x14ac:dyDescent="0.25">
      <c r="G44" s="5">
        <f>SUM(G41:G43)</f>
        <v>1384.56864</v>
      </c>
    </row>
    <row r="47" spans="1:7" x14ac:dyDescent="0.25">
      <c r="A47" t="s">
        <v>79</v>
      </c>
    </row>
    <row r="48" spans="1:7" x14ac:dyDescent="0.25">
      <c r="B48" s="15" t="s">
        <v>4</v>
      </c>
      <c r="C48" s="15"/>
      <c r="D48" s="3" t="s">
        <v>5</v>
      </c>
      <c r="E48" s="3" t="s">
        <v>6</v>
      </c>
      <c r="F48" s="3" t="s">
        <v>7</v>
      </c>
      <c r="G48" s="3" t="s">
        <v>8</v>
      </c>
    </row>
    <row r="49" spans="1:7" x14ac:dyDescent="0.25">
      <c r="A49">
        <v>1</v>
      </c>
      <c r="B49" t="s">
        <v>76</v>
      </c>
      <c r="D49" s="1" t="s">
        <v>9</v>
      </c>
      <c r="E49" s="1">
        <v>1</v>
      </c>
      <c r="F49" s="1">
        <f>[1]Datos!$H$61</f>
        <v>674.18</v>
      </c>
      <c r="G49">
        <f t="shared" ref="G49:G50" si="0">E49*F49</f>
        <v>674.18</v>
      </c>
    </row>
    <row r="50" spans="1:7" x14ac:dyDescent="0.25">
      <c r="A50">
        <v>2</v>
      </c>
      <c r="B50" t="s">
        <v>77</v>
      </c>
      <c r="D50" s="1" t="s">
        <v>9</v>
      </c>
      <c r="E50" s="1">
        <v>1</v>
      </c>
      <c r="F50" s="1">
        <f>[1]Datos!$H$62</f>
        <v>440.24</v>
      </c>
      <c r="G50">
        <f t="shared" si="0"/>
        <v>440.24</v>
      </c>
    </row>
    <row r="51" spans="1:7" x14ac:dyDescent="0.25">
      <c r="A51">
        <v>3</v>
      </c>
      <c r="B51" s="14" t="s">
        <v>3</v>
      </c>
      <c r="C51" s="14"/>
      <c r="D51" s="1" t="s">
        <v>9</v>
      </c>
      <c r="E51" s="1">
        <v>0.2</v>
      </c>
      <c r="F51" s="1">
        <f>[1]Datos!$H$55</f>
        <v>837.94</v>
      </c>
      <c r="G51">
        <f>E51*F51</f>
        <v>167.58800000000002</v>
      </c>
    </row>
    <row r="52" spans="1:7" x14ac:dyDescent="0.25">
      <c r="D52" s="1"/>
      <c r="E52" s="1"/>
      <c r="F52" s="1"/>
      <c r="G52">
        <f>SUM(G49:G51)</f>
        <v>1282.008</v>
      </c>
    </row>
    <row r="53" spans="1:7" x14ac:dyDescent="0.25">
      <c r="B53" s="14" t="s">
        <v>11</v>
      </c>
      <c r="C53" s="14"/>
      <c r="D53" s="1" t="s">
        <v>12</v>
      </c>
      <c r="E53" s="2">
        <v>5</v>
      </c>
      <c r="F53" s="1">
        <f>G52</f>
        <v>1282.008</v>
      </c>
      <c r="G53" s="4">
        <f>0.05*F53</f>
        <v>64.100400000000008</v>
      </c>
    </row>
    <row r="54" spans="1:7" x14ac:dyDescent="0.25">
      <c r="B54" s="14" t="s">
        <v>10</v>
      </c>
      <c r="C54" s="14"/>
      <c r="D54" s="1" t="s">
        <v>12</v>
      </c>
      <c r="E54" s="1">
        <v>3</v>
      </c>
      <c r="F54" s="1">
        <f>G52</f>
        <v>1282.008</v>
      </c>
      <c r="G54" s="4">
        <f>0.03*F54</f>
        <v>38.460239999999999</v>
      </c>
    </row>
    <row r="55" spans="1:7" x14ac:dyDescent="0.25">
      <c r="G55" s="5">
        <f>SUM(G52:G54)</f>
        <v>1384.56864</v>
      </c>
    </row>
    <row r="58" spans="1:7" x14ac:dyDescent="0.25">
      <c r="A58" t="s">
        <v>78</v>
      </c>
    </row>
    <row r="59" spans="1:7" x14ac:dyDescent="0.25">
      <c r="B59" s="12" t="s">
        <v>4</v>
      </c>
      <c r="C59" s="12"/>
      <c r="D59" s="3" t="s">
        <v>5</v>
      </c>
      <c r="E59" s="3" t="s">
        <v>6</v>
      </c>
      <c r="F59" s="3" t="s">
        <v>7</v>
      </c>
      <c r="G59" s="3" t="s">
        <v>8</v>
      </c>
    </row>
    <row r="60" spans="1:7" x14ac:dyDescent="0.25">
      <c r="A60">
        <v>1</v>
      </c>
      <c r="B60" t="s">
        <v>80</v>
      </c>
      <c r="D60" s="1" t="s">
        <v>9</v>
      </c>
      <c r="E60" s="1">
        <v>1</v>
      </c>
      <c r="F60" s="1">
        <f>[1]Datos!$H$63</f>
        <v>674.18</v>
      </c>
      <c r="G60">
        <f t="shared" ref="G60:G61" si="1">E60*F60</f>
        <v>674.18</v>
      </c>
    </row>
    <row r="61" spans="1:7" x14ac:dyDescent="0.25">
      <c r="A61">
        <v>2</v>
      </c>
      <c r="B61" t="s">
        <v>81</v>
      </c>
      <c r="D61" s="1" t="s">
        <v>9</v>
      </c>
      <c r="E61" s="1">
        <v>1</v>
      </c>
      <c r="F61" s="1">
        <f>[1]Datos!$H$64</f>
        <v>440.24</v>
      </c>
      <c r="G61">
        <f t="shared" si="1"/>
        <v>440.24</v>
      </c>
    </row>
    <row r="62" spans="1:7" x14ac:dyDescent="0.25">
      <c r="A62">
        <v>3</v>
      </c>
      <c r="B62" s="14" t="s">
        <v>3</v>
      </c>
      <c r="C62" s="14"/>
      <c r="D62" s="1" t="s">
        <v>9</v>
      </c>
      <c r="E62" s="1">
        <v>0.2</v>
      </c>
      <c r="F62" s="1">
        <f>[1]Datos!$H$55</f>
        <v>837.94</v>
      </c>
      <c r="G62">
        <f>E62*F62</f>
        <v>167.58800000000002</v>
      </c>
    </row>
    <row r="63" spans="1:7" x14ac:dyDescent="0.25">
      <c r="D63" s="1"/>
      <c r="E63" s="1"/>
      <c r="F63" s="1"/>
      <c r="G63">
        <f>SUM(G60:G62)</f>
        <v>1282.008</v>
      </c>
    </row>
    <row r="64" spans="1:7" x14ac:dyDescent="0.25">
      <c r="B64" s="14" t="s">
        <v>11</v>
      </c>
      <c r="C64" s="14"/>
      <c r="D64" s="1" t="s">
        <v>12</v>
      </c>
      <c r="E64" s="2">
        <v>5</v>
      </c>
      <c r="F64" s="1">
        <f>G63</f>
        <v>1282.008</v>
      </c>
      <c r="G64" s="4">
        <f>0.05*F64</f>
        <v>64.100400000000008</v>
      </c>
    </row>
    <row r="65" spans="1:7" x14ac:dyDescent="0.25">
      <c r="B65" s="14" t="s">
        <v>10</v>
      </c>
      <c r="C65" s="14"/>
      <c r="D65" s="1" t="s">
        <v>12</v>
      </c>
      <c r="E65" s="1">
        <v>3</v>
      </c>
      <c r="F65" s="1">
        <f>G63</f>
        <v>1282.008</v>
      </c>
      <c r="G65" s="4">
        <f>0.03*F65</f>
        <v>38.460239999999999</v>
      </c>
    </row>
    <row r="66" spans="1:7" x14ac:dyDescent="0.25">
      <c r="G66" s="5">
        <f>SUM(G63:G65)</f>
        <v>1384.56864</v>
      </c>
    </row>
    <row r="69" spans="1:7" x14ac:dyDescent="0.25">
      <c r="A69" t="s">
        <v>21</v>
      </c>
      <c r="E69" t="s">
        <v>22</v>
      </c>
    </row>
    <row r="70" spans="1:7" x14ac:dyDescent="0.25">
      <c r="B70" s="12" t="s">
        <v>4</v>
      </c>
      <c r="C70" s="12"/>
      <c r="D70" s="3" t="s">
        <v>5</v>
      </c>
      <c r="E70" s="3" t="s">
        <v>6</v>
      </c>
      <c r="F70" s="3" t="s">
        <v>7</v>
      </c>
      <c r="G70" s="3" t="s">
        <v>8</v>
      </c>
    </row>
    <row r="71" spans="1:7" x14ac:dyDescent="0.25">
      <c r="A71">
        <v>1</v>
      </c>
      <c r="B71" s="13" t="s">
        <v>14</v>
      </c>
      <c r="C71" s="13"/>
      <c r="D71" s="1" t="s">
        <v>9</v>
      </c>
      <c r="E71" s="1">
        <v>1</v>
      </c>
      <c r="F71" s="1">
        <f>[1]Datos!$H$54</f>
        <v>674.18</v>
      </c>
      <c r="G71">
        <f>E71*F71</f>
        <v>674.18</v>
      </c>
    </row>
    <row r="72" spans="1:7" x14ac:dyDescent="0.25">
      <c r="A72">
        <v>2</v>
      </c>
      <c r="B72" s="13" t="s">
        <v>1</v>
      </c>
      <c r="C72" s="13"/>
      <c r="D72" s="1" t="s">
        <v>9</v>
      </c>
      <c r="E72" s="1">
        <v>4</v>
      </c>
      <c r="F72" s="1">
        <f>[1]Datos!$H$56</f>
        <v>440.24</v>
      </c>
      <c r="G72">
        <f>E72*F72</f>
        <v>1760.96</v>
      </c>
    </row>
    <row r="73" spans="1:7" x14ac:dyDescent="0.25">
      <c r="A73">
        <v>3</v>
      </c>
      <c r="B73" s="14" t="s">
        <v>3</v>
      </c>
      <c r="C73" s="14"/>
      <c r="D73" s="1" t="s">
        <v>9</v>
      </c>
      <c r="E73" s="1">
        <v>0.5</v>
      </c>
      <c r="F73" s="1">
        <f>[1]Datos!$H$55</f>
        <v>837.94</v>
      </c>
      <c r="G73">
        <f>E73*F73</f>
        <v>418.97</v>
      </c>
    </row>
    <row r="74" spans="1:7" x14ac:dyDescent="0.25">
      <c r="D74" s="1"/>
      <c r="E74" s="1"/>
      <c r="F74" s="1"/>
      <c r="G74">
        <f>SUM(G71:G73)</f>
        <v>2854.1099999999997</v>
      </c>
    </row>
    <row r="75" spans="1:7" x14ac:dyDescent="0.25">
      <c r="B75" s="14" t="s">
        <v>11</v>
      </c>
      <c r="C75" s="14"/>
      <c r="D75" s="1" t="s">
        <v>12</v>
      </c>
      <c r="E75" s="2">
        <v>5</v>
      </c>
      <c r="F75" s="1">
        <f>G74</f>
        <v>2854.1099999999997</v>
      </c>
      <c r="G75" s="4">
        <f>0.05*F75</f>
        <v>142.7055</v>
      </c>
    </row>
    <row r="76" spans="1:7" x14ac:dyDescent="0.25">
      <c r="B76" s="14" t="s">
        <v>10</v>
      </c>
      <c r="C76" s="14"/>
      <c r="D76" s="1" t="s">
        <v>12</v>
      </c>
      <c r="E76" s="1">
        <v>3</v>
      </c>
      <c r="F76" s="1">
        <f>G74</f>
        <v>2854.1099999999997</v>
      </c>
      <c r="G76" s="4">
        <f>0.03*F76</f>
        <v>85.623299999999986</v>
      </c>
    </row>
    <row r="77" spans="1:7" x14ac:dyDescent="0.25">
      <c r="G77" s="5">
        <f>SUM(G74:G76)</f>
        <v>3082.4387999999999</v>
      </c>
    </row>
    <row r="80" spans="1:7" x14ac:dyDescent="0.25">
      <c r="A80" t="s">
        <v>82</v>
      </c>
    </row>
    <row r="81" spans="1:7" x14ac:dyDescent="0.25">
      <c r="B81" s="12" t="s">
        <v>4</v>
      </c>
      <c r="C81" s="12"/>
      <c r="D81" s="3" t="s">
        <v>5</v>
      </c>
      <c r="E81" s="3" t="s">
        <v>6</v>
      </c>
      <c r="F81" s="3" t="s">
        <v>7</v>
      </c>
      <c r="G81" s="3" t="s">
        <v>8</v>
      </c>
    </row>
    <row r="82" spans="1:7" x14ac:dyDescent="0.25">
      <c r="A82">
        <v>1</v>
      </c>
      <c r="B82" t="s">
        <v>83</v>
      </c>
      <c r="D82" s="1" t="s">
        <v>9</v>
      </c>
      <c r="E82" s="1">
        <v>1</v>
      </c>
      <c r="F82" s="1">
        <f>[1]Datos!$H$66</f>
        <v>0</v>
      </c>
      <c r="G82">
        <f>E82*F82</f>
        <v>0</v>
      </c>
    </row>
    <row r="83" spans="1:7" x14ac:dyDescent="0.25">
      <c r="A83">
        <v>2</v>
      </c>
      <c r="B83" s="14" t="s">
        <v>3</v>
      </c>
      <c r="C83" s="14"/>
      <c r="D83" s="1" t="s">
        <v>9</v>
      </c>
      <c r="E83" s="1">
        <v>0.1</v>
      </c>
      <c r="F83" s="1">
        <f>[1]Datos!$H$55</f>
        <v>837.94</v>
      </c>
      <c r="G83">
        <f>E83*F83</f>
        <v>83.794000000000011</v>
      </c>
    </row>
    <row r="84" spans="1:7" x14ac:dyDescent="0.25">
      <c r="D84" s="1"/>
      <c r="E84" s="1"/>
      <c r="F84" s="1"/>
      <c r="G84">
        <f>SUM(G82:G83)</f>
        <v>83.794000000000011</v>
      </c>
    </row>
    <row r="85" spans="1:7" x14ac:dyDescent="0.25">
      <c r="B85" s="14" t="s">
        <v>11</v>
      </c>
      <c r="C85" s="14"/>
      <c r="D85" s="1" t="s">
        <v>12</v>
      </c>
      <c r="E85" s="2">
        <v>5</v>
      </c>
      <c r="F85" s="1">
        <f>G84</f>
        <v>83.794000000000011</v>
      </c>
      <c r="G85" s="4">
        <f>0.05*F85</f>
        <v>4.1897000000000011</v>
      </c>
    </row>
    <row r="86" spans="1:7" x14ac:dyDescent="0.25">
      <c r="B86" s="14" t="s">
        <v>10</v>
      </c>
      <c r="C86" s="14"/>
      <c r="D86" s="1" t="s">
        <v>12</v>
      </c>
      <c r="E86" s="1">
        <v>3</v>
      </c>
      <c r="F86" s="1">
        <f>G84</f>
        <v>83.794000000000011</v>
      </c>
      <c r="G86" s="4">
        <f>0.03*F86</f>
        <v>2.5138200000000004</v>
      </c>
    </row>
    <row r="87" spans="1:7" x14ac:dyDescent="0.25">
      <c r="G87" s="5">
        <f>SUM(G84:G86)</f>
        <v>90.497520000000009</v>
      </c>
    </row>
  </sheetData>
  <mergeCells count="22">
    <mergeCell ref="B37:C37"/>
    <mergeCell ref="B27:C27"/>
    <mergeCell ref="B28:C28"/>
    <mergeCell ref="B29:C29"/>
    <mergeCell ref="B31:C31"/>
    <mergeCell ref="B32:C32"/>
    <mergeCell ref="B48:C48"/>
    <mergeCell ref="B26:C26"/>
    <mergeCell ref="B5:C5"/>
    <mergeCell ref="B6:C6"/>
    <mergeCell ref="B7:C7"/>
    <mergeCell ref="B9:C9"/>
    <mergeCell ref="B10:C10"/>
    <mergeCell ref="B15:C15"/>
    <mergeCell ref="B16:C16"/>
    <mergeCell ref="B18:C18"/>
    <mergeCell ref="B20:C20"/>
    <mergeCell ref="B21:C21"/>
    <mergeCell ref="B17:C17"/>
    <mergeCell ref="B40:C40"/>
    <mergeCell ref="B42:C42"/>
    <mergeCell ref="B43:C4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B15A-913E-434A-96A4-E0D22BDA02C7}">
  <dimension ref="A3:AC145"/>
  <sheetViews>
    <sheetView workbookViewId="0">
      <selection activeCell="D80" sqref="D80"/>
    </sheetView>
  </sheetViews>
  <sheetFormatPr baseColWidth="10" defaultRowHeight="13.8" x14ac:dyDescent="0.25"/>
  <cols>
    <col min="1" max="1" width="3.8984375" customWidth="1"/>
    <col min="2" max="2" width="21.19921875" customWidth="1"/>
    <col min="5" max="5" width="11.3984375" bestFit="1" customWidth="1"/>
  </cols>
  <sheetData>
    <row r="3" spans="1:6" x14ac:dyDescent="0.25">
      <c r="A3" t="s">
        <v>29</v>
      </c>
    </row>
    <row r="4" spans="1:6" x14ac:dyDescent="0.25">
      <c r="B4" t="s">
        <v>24</v>
      </c>
      <c r="C4" s="1" t="s">
        <v>5</v>
      </c>
      <c r="D4" s="1" t="s">
        <v>6</v>
      </c>
      <c r="E4" s="1" t="s">
        <v>25</v>
      </c>
      <c r="F4" s="8" t="s">
        <v>26</v>
      </c>
    </row>
    <row r="5" spans="1:6" x14ac:dyDescent="0.25">
      <c r="A5">
        <v>1</v>
      </c>
      <c r="B5" t="s">
        <v>23</v>
      </c>
      <c r="C5" s="1" t="s">
        <v>27</v>
      </c>
      <c r="D5" s="1">
        <v>1.1000000000000001</v>
      </c>
      <c r="E5" s="1">
        <v>19.739999999999998</v>
      </c>
      <c r="F5" s="4">
        <f>D5*E5</f>
        <v>21.713999999999999</v>
      </c>
    </row>
    <row r="6" spans="1:6" x14ac:dyDescent="0.25">
      <c r="A6">
        <v>2</v>
      </c>
      <c r="B6" t="s">
        <v>28</v>
      </c>
      <c r="C6" s="2" t="s">
        <v>27</v>
      </c>
      <c r="D6" s="1">
        <v>0.03</v>
      </c>
      <c r="E6" s="1">
        <v>26.21</v>
      </c>
      <c r="F6" s="4">
        <f>D6*E6</f>
        <v>0.7863</v>
      </c>
    </row>
    <row r="7" spans="1:6" x14ac:dyDescent="0.25">
      <c r="A7">
        <v>3</v>
      </c>
      <c r="B7" t="s">
        <v>30</v>
      </c>
      <c r="C7" s="1" t="s">
        <v>31</v>
      </c>
      <c r="D7" s="1">
        <v>1.0000000000000001E-5</v>
      </c>
      <c r="E7" s="1">
        <v>4224.1400000000003</v>
      </c>
      <c r="F7" s="7">
        <f>D7*E7</f>
        <v>4.2241400000000005E-2</v>
      </c>
    </row>
    <row r="8" spans="1:6" x14ac:dyDescent="0.25">
      <c r="A8">
        <v>4</v>
      </c>
      <c r="B8" t="s">
        <v>32</v>
      </c>
      <c r="C8" s="1" t="s">
        <v>9</v>
      </c>
      <c r="D8">
        <f>1/170</f>
        <v>5.8823529411764705E-3</v>
      </c>
      <c r="E8" s="9">
        <f>cuadrillas!G44</f>
        <v>1384.56864</v>
      </c>
      <c r="F8" s="7">
        <f>D8*E8</f>
        <v>8.1445214117647051</v>
      </c>
    </row>
    <row r="9" spans="1:6" x14ac:dyDescent="0.25">
      <c r="F9" s="4">
        <f>SUM(F5:F8)</f>
        <v>30.687062811764704</v>
      </c>
    </row>
    <row r="11" spans="1:6" x14ac:dyDescent="0.25">
      <c r="A11" t="s">
        <v>33</v>
      </c>
    </row>
    <row r="12" spans="1:6" x14ac:dyDescent="0.25">
      <c r="B12" t="s">
        <v>24</v>
      </c>
      <c r="C12" s="1" t="s">
        <v>5</v>
      </c>
      <c r="D12" s="1" t="s">
        <v>6</v>
      </c>
      <c r="E12" s="1" t="s">
        <v>25</v>
      </c>
      <c r="F12" s="8" t="s">
        <v>26</v>
      </c>
    </row>
    <row r="13" spans="1:6" x14ac:dyDescent="0.25">
      <c r="A13">
        <v>1</v>
      </c>
      <c r="B13" t="s">
        <v>34</v>
      </c>
      <c r="C13" s="1" t="s">
        <v>27</v>
      </c>
      <c r="D13" s="1">
        <v>1.1000000000000001</v>
      </c>
      <c r="E13" s="1">
        <v>19.739999999999998</v>
      </c>
      <c r="F13" s="4">
        <f>D13*E13</f>
        <v>21.713999999999999</v>
      </c>
    </row>
    <row r="14" spans="1:6" x14ac:dyDescent="0.25">
      <c r="A14">
        <v>2</v>
      </c>
      <c r="B14" t="s">
        <v>28</v>
      </c>
      <c r="C14" s="2" t="s">
        <v>27</v>
      </c>
      <c r="D14" s="1">
        <v>3.5000000000000003E-2</v>
      </c>
      <c r="E14" s="1">
        <v>26.21</v>
      </c>
      <c r="F14" s="4">
        <f>D14*E14</f>
        <v>0.91735000000000011</v>
      </c>
    </row>
    <row r="15" spans="1:6" x14ac:dyDescent="0.25">
      <c r="A15">
        <v>3</v>
      </c>
      <c r="B15" t="s">
        <v>30</v>
      </c>
      <c r="C15" s="1" t="s">
        <v>31</v>
      </c>
      <c r="D15" s="1">
        <v>2.0000000000000002E-5</v>
      </c>
      <c r="E15" s="1">
        <v>4224.1400000000003</v>
      </c>
      <c r="F15" s="7">
        <f>D15*E15</f>
        <v>8.4482800000000011E-2</v>
      </c>
    </row>
    <row r="16" spans="1:6" x14ac:dyDescent="0.25">
      <c r="A16">
        <v>4</v>
      </c>
      <c r="B16" t="s">
        <v>32</v>
      </c>
      <c r="C16" s="1" t="s">
        <v>9</v>
      </c>
      <c r="D16">
        <f>1/170</f>
        <v>5.8823529411764705E-3</v>
      </c>
      <c r="E16" s="9">
        <f>cuadrillas!G44</f>
        <v>1384.56864</v>
      </c>
      <c r="F16" s="7">
        <f>D16*E16</f>
        <v>8.1445214117647051</v>
      </c>
    </row>
    <row r="17" spans="1:6" x14ac:dyDescent="0.25">
      <c r="F17" s="4">
        <f>SUM(F13:F16)</f>
        <v>30.860354211764701</v>
      </c>
    </row>
    <row r="19" spans="1:6" x14ac:dyDescent="0.25">
      <c r="A19" t="s">
        <v>35</v>
      </c>
    </row>
    <row r="20" spans="1:6" x14ac:dyDescent="0.25">
      <c r="B20" t="s">
        <v>24</v>
      </c>
      <c r="C20" s="1" t="s">
        <v>5</v>
      </c>
      <c r="D20" s="1" t="s">
        <v>6</v>
      </c>
      <c r="E20" s="1" t="s">
        <v>25</v>
      </c>
      <c r="F20" s="8" t="s">
        <v>26</v>
      </c>
    </row>
    <row r="21" spans="1:6" x14ac:dyDescent="0.25">
      <c r="A21">
        <v>1</v>
      </c>
      <c r="B21" s="10" t="s">
        <v>36</v>
      </c>
      <c r="C21" s="1" t="s">
        <v>40</v>
      </c>
      <c r="D21" s="1">
        <v>0.17</v>
      </c>
      <c r="E21" s="1">
        <v>2586.21</v>
      </c>
      <c r="F21" s="4">
        <f>D21*E21</f>
        <v>439.65570000000002</v>
      </c>
    </row>
    <row r="22" spans="1:6" x14ac:dyDescent="0.25">
      <c r="A22">
        <v>2</v>
      </c>
      <c r="B22" s="10" t="s">
        <v>37</v>
      </c>
      <c r="C22" s="1" t="s">
        <v>39</v>
      </c>
      <c r="D22" s="1">
        <v>1.29</v>
      </c>
      <c r="E22" s="1">
        <v>200</v>
      </c>
      <c r="F22" s="4">
        <f t="shared" ref="F22:F23" si="0">D22*E22</f>
        <v>258</v>
      </c>
    </row>
    <row r="23" spans="1:6" x14ac:dyDescent="0.25">
      <c r="A23">
        <v>3</v>
      </c>
      <c r="B23" s="10" t="s">
        <v>38</v>
      </c>
      <c r="C23" s="1" t="s">
        <v>39</v>
      </c>
      <c r="D23" s="1">
        <v>0.27</v>
      </c>
      <c r="E23" s="1">
        <v>50</v>
      </c>
      <c r="F23" s="4">
        <f t="shared" si="0"/>
        <v>13.5</v>
      </c>
    </row>
    <row r="24" spans="1:6" x14ac:dyDescent="0.25">
      <c r="B24" s="10"/>
      <c r="C24" s="1"/>
      <c r="D24" s="1"/>
      <c r="E24" s="1"/>
      <c r="F24" s="4">
        <f>SUM(F21:F23)</f>
        <v>711.15570000000002</v>
      </c>
    </row>
    <row r="25" spans="1:6" x14ac:dyDescent="0.25">
      <c r="B25" s="10"/>
      <c r="C25" s="1"/>
      <c r="D25" s="1"/>
      <c r="E25" s="1"/>
    </row>
    <row r="26" spans="1:6" x14ac:dyDescent="0.25">
      <c r="B26" s="10"/>
      <c r="C26" s="1"/>
      <c r="D26" s="1"/>
      <c r="E26" s="1"/>
    </row>
    <row r="27" spans="1:6" x14ac:dyDescent="0.25">
      <c r="A27" t="s">
        <v>41</v>
      </c>
      <c r="B27" s="10"/>
      <c r="C27" s="1"/>
      <c r="D27" s="1"/>
      <c r="E27" s="1"/>
    </row>
    <row r="28" spans="1:6" x14ac:dyDescent="0.25">
      <c r="B28" t="s">
        <v>24</v>
      </c>
      <c r="C28" s="1" t="s">
        <v>5</v>
      </c>
      <c r="D28" s="1" t="s">
        <v>6</v>
      </c>
      <c r="E28" s="1" t="s">
        <v>25</v>
      </c>
      <c r="F28" s="8" t="s">
        <v>26</v>
      </c>
    </row>
    <row r="29" spans="1:6" x14ac:dyDescent="0.25">
      <c r="A29">
        <v>1</v>
      </c>
      <c r="B29" s="10" t="s">
        <v>36</v>
      </c>
      <c r="C29" s="1" t="s">
        <v>40</v>
      </c>
      <c r="D29" s="1">
        <v>0.3</v>
      </c>
      <c r="E29" s="1">
        <v>2586.21</v>
      </c>
      <c r="F29" s="4">
        <f>D29*E29</f>
        <v>775.86299999999994</v>
      </c>
    </row>
    <row r="30" spans="1:6" x14ac:dyDescent="0.25">
      <c r="A30">
        <v>2</v>
      </c>
      <c r="B30" s="10" t="s">
        <v>37</v>
      </c>
      <c r="C30" s="1" t="s">
        <v>39</v>
      </c>
      <c r="D30" s="1">
        <v>1.1499999999999999</v>
      </c>
      <c r="E30" s="1">
        <v>200</v>
      </c>
      <c r="F30" s="4">
        <f t="shared" ref="F30:F31" si="1">D30*E30</f>
        <v>229.99999999999997</v>
      </c>
    </row>
    <row r="31" spans="1:6" x14ac:dyDescent="0.25">
      <c r="A31">
        <v>3</v>
      </c>
      <c r="B31" s="10" t="s">
        <v>38</v>
      </c>
      <c r="C31" s="1" t="s">
        <v>39</v>
      </c>
      <c r="D31" s="1">
        <v>0.28999999999999998</v>
      </c>
      <c r="E31" s="1">
        <v>50</v>
      </c>
      <c r="F31" s="4">
        <f t="shared" si="1"/>
        <v>14.499999999999998</v>
      </c>
    </row>
    <row r="32" spans="1:6" x14ac:dyDescent="0.25">
      <c r="B32" s="10"/>
      <c r="C32" s="1"/>
      <c r="D32" s="1"/>
      <c r="E32" s="1"/>
      <c r="F32" s="4">
        <f>SUM(F29:F31)</f>
        <v>1020.3629999999999</v>
      </c>
    </row>
    <row r="35" spans="1:6" x14ac:dyDescent="0.25">
      <c r="A35" t="s">
        <v>42</v>
      </c>
    </row>
    <row r="36" spans="1:6" x14ac:dyDescent="0.25">
      <c r="A36">
        <v>1</v>
      </c>
      <c r="B36" t="s">
        <v>43</v>
      </c>
      <c r="C36" s="1" t="s">
        <v>45</v>
      </c>
      <c r="D36" s="1">
        <v>0.215</v>
      </c>
      <c r="E36" s="1">
        <v>2931.03</v>
      </c>
      <c r="F36" s="4">
        <f t="shared" ref="F36:F39" si="2">D36*E36</f>
        <v>630.17145000000005</v>
      </c>
    </row>
    <row r="37" spans="1:6" x14ac:dyDescent="0.25">
      <c r="A37">
        <v>2</v>
      </c>
      <c r="B37" t="s">
        <v>44</v>
      </c>
      <c r="C37" s="1" t="s">
        <v>45</v>
      </c>
      <c r="D37" s="1">
        <v>0.1</v>
      </c>
      <c r="E37" s="1">
        <v>2172.41</v>
      </c>
      <c r="F37" s="4">
        <f t="shared" si="2"/>
        <v>217.24099999999999</v>
      </c>
    </row>
    <row r="38" spans="1:6" x14ac:dyDescent="0.25">
      <c r="A38">
        <v>3</v>
      </c>
      <c r="B38" s="10" t="s">
        <v>37</v>
      </c>
      <c r="C38" s="1" t="s">
        <v>39</v>
      </c>
      <c r="D38" s="1">
        <v>1.1499999999999999</v>
      </c>
      <c r="E38" s="1">
        <v>200</v>
      </c>
      <c r="F38" s="4">
        <f t="shared" si="2"/>
        <v>229.99999999999997</v>
      </c>
    </row>
    <row r="39" spans="1:6" x14ac:dyDescent="0.25">
      <c r="A39">
        <v>4</v>
      </c>
      <c r="B39" s="10" t="s">
        <v>38</v>
      </c>
      <c r="C39" s="1" t="s">
        <v>39</v>
      </c>
      <c r="D39" s="1">
        <v>0.28999999999999998</v>
      </c>
      <c r="E39" s="1">
        <v>50</v>
      </c>
      <c r="F39" s="4">
        <f t="shared" si="2"/>
        <v>14.499999999999998</v>
      </c>
    </row>
    <row r="40" spans="1:6" x14ac:dyDescent="0.25">
      <c r="F40" s="4">
        <f>SUM(F36:F39)</f>
        <v>1091.91245</v>
      </c>
    </row>
    <row r="42" spans="1:6" x14ac:dyDescent="0.25">
      <c r="A42" t="s">
        <v>51</v>
      </c>
      <c r="B42" s="10"/>
      <c r="C42" s="1"/>
      <c r="D42" s="1"/>
      <c r="E42" s="1"/>
    </row>
    <row r="43" spans="1:6" x14ac:dyDescent="0.25">
      <c r="B43" t="s">
        <v>24</v>
      </c>
      <c r="C43" s="1" t="s">
        <v>5</v>
      </c>
      <c r="D43" s="1" t="s">
        <v>6</v>
      </c>
      <c r="E43" s="1" t="s">
        <v>25</v>
      </c>
      <c r="F43" s="8" t="s">
        <v>26</v>
      </c>
    </row>
    <row r="44" spans="1:6" x14ac:dyDescent="0.25">
      <c r="A44">
        <v>1</v>
      </c>
      <c r="B44" t="s">
        <v>43</v>
      </c>
      <c r="C44" s="1" t="s">
        <v>45</v>
      </c>
      <c r="D44" s="1">
        <v>0.3</v>
      </c>
      <c r="E44" s="1">
        <v>2931.03</v>
      </c>
      <c r="F44" s="4">
        <f t="shared" ref="F44:F45" si="3">D44*E44</f>
        <v>879.30900000000008</v>
      </c>
    </row>
    <row r="45" spans="1:6" x14ac:dyDescent="0.25">
      <c r="A45">
        <v>2</v>
      </c>
      <c r="B45" t="s">
        <v>44</v>
      </c>
      <c r="C45" s="1" t="s">
        <v>45</v>
      </c>
      <c r="D45" s="1">
        <v>0.15</v>
      </c>
      <c r="E45" s="1">
        <v>2172.41</v>
      </c>
      <c r="F45" s="4">
        <f t="shared" si="3"/>
        <v>325.86149999999998</v>
      </c>
    </row>
    <row r="46" spans="1:6" x14ac:dyDescent="0.25">
      <c r="A46">
        <v>3</v>
      </c>
      <c r="B46" s="10" t="s">
        <v>37</v>
      </c>
      <c r="C46" s="1" t="s">
        <v>39</v>
      </c>
      <c r="D46" s="1">
        <v>1</v>
      </c>
      <c r="E46" s="1">
        <v>200</v>
      </c>
      <c r="F46" s="4">
        <f t="shared" ref="F46:F47" si="4">D46*E46</f>
        <v>200</v>
      </c>
    </row>
    <row r="47" spans="1:6" x14ac:dyDescent="0.25">
      <c r="A47">
        <v>4</v>
      </c>
      <c r="B47" s="10" t="s">
        <v>38</v>
      </c>
      <c r="C47" s="1" t="s">
        <v>39</v>
      </c>
      <c r="D47" s="1">
        <v>0.28000000000000003</v>
      </c>
      <c r="E47" s="1">
        <v>50</v>
      </c>
      <c r="F47" s="4">
        <f t="shared" si="4"/>
        <v>14.000000000000002</v>
      </c>
    </row>
    <row r="48" spans="1:6" x14ac:dyDescent="0.25">
      <c r="B48" s="10"/>
      <c r="C48" s="1"/>
      <c r="D48" s="1"/>
      <c r="E48" s="1"/>
      <c r="F48" s="4">
        <f>SUM(F44:F47)</f>
        <v>1419.1705000000002</v>
      </c>
    </row>
    <row r="52" spans="1:6" x14ac:dyDescent="0.25">
      <c r="A52" t="s">
        <v>46</v>
      </c>
    </row>
    <row r="53" spans="1:6" x14ac:dyDescent="0.25">
      <c r="B53" t="s">
        <v>24</v>
      </c>
      <c r="C53" s="1" t="s">
        <v>5</v>
      </c>
      <c r="D53" s="1" t="s">
        <v>6</v>
      </c>
      <c r="E53" s="1" t="s">
        <v>25</v>
      </c>
      <c r="F53" s="8" t="s">
        <v>26</v>
      </c>
    </row>
    <row r="54" spans="1:6" x14ac:dyDescent="0.25">
      <c r="A54">
        <v>1</v>
      </c>
      <c r="B54" t="s">
        <v>43</v>
      </c>
      <c r="C54" s="1" t="s">
        <v>45</v>
      </c>
      <c r="D54" s="1">
        <v>0.28599999999999998</v>
      </c>
      <c r="E54" s="1">
        <v>2931.03</v>
      </c>
      <c r="F54" s="4">
        <f t="shared" ref="F54:F55" si="5">D54*E54</f>
        <v>838.27458000000001</v>
      </c>
    </row>
    <row r="55" spans="1:6" x14ac:dyDescent="0.25">
      <c r="A55">
        <v>2</v>
      </c>
      <c r="B55" t="s">
        <v>47</v>
      </c>
      <c r="C55" s="1" t="s">
        <v>39</v>
      </c>
      <c r="D55" s="1">
        <v>0.68</v>
      </c>
      <c r="E55" s="1">
        <v>378.57</v>
      </c>
      <c r="F55" s="4">
        <f t="shared" si="5"/>
        <v>257.42760000000004</v>
      </c>
    </row>
    <row r="56" spans="1:6" x14ac:dyDescent="0.25">
      <c r="A56">
        <v>3</v>
      </c>
      <c r="B56" s="10" t="s">
        <v>37</v>
      </c>
      <c r="C56" s="1" t="s">
        <v>39</v>
      </c>
      <c r="D56" s="1">
        <v>0.5</v>
      </c>
      <c r="E56" s="1">
        <v>200</v>
      </c>
      <c r="F56" s="4">
        <f t="shared" ref="F56:F59" si="6">D56*E56</f>
        <v>100</v>
      </c>
    </row>
    <row r="57" spans="1:6" x14ac:dyDescent="0.25">
      <c r="A57">
        <v>4</v>
      </c>
      <c r="B57" s="10" t="s">
        <v>38</v>
      </c>
      <c r="C57" s="1" t="s">
        <v>39</v>
      </c>
      <c r="D57" s="1">
        <v>0.215</v>
      </c>
      <c r="E57" s="1">
        <v>50</v>
      </c>
      <c r="F57" s="4">
        <f t="shared" si="6"/>
        <v>10.75</v>
      </c>
    </row>
    <row r="58" spans="1:6" x14ac:dyDescent="0.25">
      <c r="A58">
        <v>5</v>
      </c>
      <c r="B58" t="s">
        <v>48</v>
      </c>
      <c r="C58" s="1" t="s">
        <v>49</v>
      </c>
      <c r="D58" s="1">
        <v>0.5</v>
      </c>
      <c r="E58" s="1">
        <v>50</v>
      </c>
      <c r="F58" s="4">
        <f t="shared" si="6"/>
        <v>25</v>
      </c>
    </row>
    <row r="59" spans="1:6" x14ac:dyDescent="0.25">
      <c r="A59">
        <v>6</v>
      </c>
      <c r="B59" t="s">
        <v>50</v>
      </c>
      <c r="C59" s="1" t="s">
        <v>9</v>
      </c>
      <c r="D59" s="1">
        <f>1/4</f>
        <v>0.25</v>
      </c>
      <c r="E59" s="9">
        <f>cuadrillas!G77</f>
        <v>3082.4387999999999</v>
      </c>
      <c r="F59" s="4">
        <f t="shared" si="6"/>
        <v>770.60969999999998</v>
      </c>
    </row>
    <row r="60" spans="1:6" x14ac:dyDescent="0.25">
      <c r="F60" s="4">
        <f>SUM(F54:F59)</f>
        <v>2002.06188</v>
      </c>
    </row>
    <row r="64" spans="1:6" x14ac:dyDescent="0.25">
      <c r="A64" t="s">
        <v>52</v>
      </c>
    </row>
    <row r="65" spans="1:29" x14ac:dyDescent="0.25">
      <c r="B65" t="s">
        <v>24</v>
      </c>
      <c r="C65" s="1" t="s">
        <v>5</v>
      </c>
      <c r="D65" s="1" t="s">
        <v>6</v>
      </c>
      <c r="E65" s="1" t="s">
        <v>25</v>
      </c>
      <c r="F65" s="8" t="s">
        <v>26</v>
      </c>
    </row>
    <row r="66" spans="1:29" x14ac:dyDescent="0.25">
      <c r="A66">
        <v>1</v>
      </c>
      <c r="B66" t="s">
        <v>43</v>
      </c>
      <c r="C66" s="1" t="s">
        <v>45</v>
      </c>
      <c r="D66" s="1">
        <v>0.35399999999999998</v>
      </c>
      <c r="E66" s="1">
        <v>2931.03</v>
      </c>
      <c r="F66" s="4">
        <f t="shared" ref="F66:F71" si="7">D66*E66</f>
        <v>1037.5846200000001</v>
      </c>
    </row>
    <row r="67" spans="1:29" x14ac:dyDescent="0.25">
      <c r="A67">
        <v>2</v>
      </c>
      <c r="B67" t="s">
        <v>47</v>
      </c>
      <c r="C67" s="1" t="s">
        <v>39</v>
      </c>
      <c r="D67" s="1">
        <v>0.67</v>
      </c>
      <c r="E67" s="1">
        <v>378.57</v>
      </c>
      <c r="F67" s="4">
        <f t="shared" si="7"/>
        <v>253.64190000000002</v>
      </c>
    </row>
    <row r="68" spans="1:29" x14ac:dyDescent="0.25">
      <c r="A68">
        <v>3</v>
      </c>
      <c r="B68" s="10" t="s">
        <v>37</v>
      </c>
      <c r="C68" s="1" t="s">
        <v>39</v>
      </c>
      <c r="D68" s="1">
        <v>0.48</v>
      </c>
      <c r="E68" s="1">
        <v>200</v>
      </c>
      <c r="F68" s="4">
        <f t="shared" si="7"/>
        <v>96</v>
      </c>
    </row>
    <row r="69" spans="1:29" x14ac:dyDescent="0.25">
      <c r="A69">
        <v>4</v>
      </c>
      <c r="B69" s="10" t="s">
        <v>38</v>
      </c>
      <c r="C69" s="1" t="s">
        <v>39</v>
      </c>
      <c r="D69" s="1">
        <v>0.23</v>
      </c>
      <c r="E69" s="1">
        <v>50</v>
      </c>
      <c r="F69" s="4">
        <f t="shared" si="7"/>
        <v>11.5</v>
      </c>
    </row>
    <row r="70" spans="1:29" x14ac:dyDescent="0.25">
      <c r="A70">
        <v>5</v>
      </c>
      <c r="B70" t="s">
        <v>48</v>
      </c>
      <c r="C70" s="1" t="s">
        <v>49</v>
      </c>
      <c r="D70" s="1">
        <v>0.5</v>
      </c>
      <c r="E70" s="1">
        <v>50</v>
      </c>
      <c r="F70" s="4">
        <f t="shared" si="7"/>
        <v>25</v>
      </c>
    </row>
    <row r="71" spans="1:29" x14ac:dyDescent="0.25">
      <c r="A71">
        <v>6</v>
      </c>
      <c r="B71" t="s">
        <v>50</v>
      </c>
      <c r="C71" s="1" t="s">
        <v>9</v>
      </c>
      <c r="D71" s="1">
        <v>0.25</v>
      </c>
      <c r="E71" s="9">
        <f>cuadrillas!G77</f>
        <v>3082.4387999999999</v>
      </c>
      <c r="F71" s="4">
        <f t="shared" si="7"/>
        <v>770.60969999999998</v>
      </c>
    </row>
    <row r="72" spans="1:29" x14ac:dyDescent="0.25">
      <c r="F72" s="4">
        <f>SUM(F66:F71)</f>
        <v>2194.3362200000001</v>
      </c>
    </row>
    <row r="75" spans="1:29" x14ac:dyDescent="0.25">
      <c r="A75" t="s">
        <v>53</v>
      </c>
    </row>
    <row r="76" spans="1:29" x14ac:dyDescent="0.25">
      <c r="B76" t="s">
        <v>24</v>
      </c>
      <c r="C76" s="1" t="s">
        <v>5</v>
      </c>
      <c r="D76" s="1" t="s">
        <v>6</v>
      </c>
      <c r="E76" s="1" t="s">
        <v>25</v>
      </c>
      <c r="F76" s="8" t="s">
        <v>26</v>
      </c>
      <c r="Y76" t="s">
        <v>65</v>
      </c>
      <c r="Z76" t="s">
        <v>66</v>
      </c>
      <c r="AA76" s="1" t="s">
        <v>67</v>
      </c>
    </row>
    <row r="77" spans="1:29" x14ac:dyDescent="0.25">
      <c r="A77">
        <v>1</v>
      </c>
      <c r="B77" t="s">
        <v>43</v>
      </c>
      <c r="C77" s="1" t="s">
        <v>45</v>
      </c>
      <c r="D77" s="1">
        <v>0.39100000000000001</v>
      </c>
      <c r="E77" s="1">
        <v>2931.03</v>
      </c>
      <c r="F77" s="4">
        <f t="shared" ref="F77:F82" si="8">D77*E77</f>
        <v>1146.0327300000001</v>
      </c>
      <c r="X77" t="s">
        <v>43</v>
      </c>
      <c r="Y77" s="1">
        <v>0.28599999999999998</v>
      </c>
      <c r="Z77" s="1">
        <v>0.39100000000000001</v>
      </c>
      <c r="AA77" s="1">
        <v>0.46700000000000003</v>
      </c>
      <c r="AB77" s="1">
        <f>AA77-Y77</f>
        <v>0.18100000000000005</v>
      </c>
      <c r="AC77" t="s">
        <v>40</v>
      </c>
    </row>
    <row r="78" spans="1:29" x14ac:dyDescent="0.25">
      <c r="A78">
        <v>2</v>
      </c>
      <c r="B78" t="s">
        <v>47</v>
      </c>
      <c r="C78" s="1" t="s">
        <v>39</v>
      </c>
      <c r="D78" s="1">
        <v>0.67</v>
      </c>
      <c r="E78" s="1">
        <v>378.57</v>
      </c>
      <c r="F78" s="4">
        <f t="shared" si="8"/>
        <v>253.64190000000002</v>
      </c>
      <c r="X78" t="s">
        <v>37</v>
      </c>
      <c r="Y78" s="1">
        <v>0.5</v>
      </c>
      <c r="Z78" s="1">
        <v>0.47</v>
      </c>
      <c r="AA78" s="1">
        <v>0.46500000000000002</v>
      </c>
      <c r="AB78" s="1">
        <f>Y78-AA78</f>
        <v>3.4999999999999976E-2</v>
      </c>
      <c r="AC78" t="s">
        <v>39</v>
      </c>
    </row>
    <row r="79" spans="1:29" x14ac:dyDescent="0.25">
      <c r="A79">
        <v>3</v>
      </c>
      <c r="B79" s="10" t="s">
        <v>37</v>
      </c>
      <c r="C79" s="1" t="s">
        <v>39</v>
      </c>
      <c r="D79" s="1">
        <v>0.47</v>
      </c>
      <c r="E79" s="1">
        <v>200</v>
      </c>
      <c r="F79" s="4">
        <f t="shared" si="8"/>
        <v>94</v>
      </c>
      <c r="X79" t="s">
        <v>47</v>
      </c>
      <c r="Y79" s="1">
        <v>0.68</v>
      </c>
      <c r="Z79" s="1">
        <v>0.65</v>
      </c>
      <c r="AA79" s="1">
        <v>0.64</v>
      </c>
      <c r="AB79" s="1">
        <f>Y79-AA79</f>
        <v>4.0000000000000036E-2</v>
      </c>
      <c r="AC79" t="s">
        <v>39</v>
      </c>
    </row>
    <row r="80" spans="1:29" x14ac:dyDescent="0.25">
      <c r="A80">
        <v>4</v>
      </c>
      <c r="B80" s="10" t="s">
        <v>38</v>
      </c>
      <c r="C80" s="1" t="s">
        <v>39</v>
      </c>
      <c r="D80" s="1">
        <v>0.215</v>
      </c>
      <c r="E80" s="1">
        <v>50</v>
      </c>
      <c r="F80" s="4">
        <f t="shared" si="8"/>
        <v>10.75</v>
      </c>
      <c r="X80" t="s">
        <v>38</v>
      </c>
      <c r="Y80" s="1">
        <v>0.215</v>
      </c>
      <c r="Z80" s="1">
        <v>0.215</v>
      </c>
      <c r="AA80" s="1">
        <v>0.21</v>
      </c>
      <c r="AB80" s="1">
        <f>Y80-AA80</f>
        <v>5.0000000000000044E-3</v>
      </c>
      <c r="AC80" t="s">
        <v>39</v>
      </c>
    </row>
    <row r="81" spans="1:6" x14ac:dyDescent="0.25">
      <c r="A81">
        <v>5</v>
      </c>
      <c r="B81" t="s">
        <v>48</v>
      </c>
      <c r="C81" s="1" t="s">
        <v>49</v>
      </c>
      <c r="D81" s="1">
        <v>0.5</v>
      </c>
      <c r="E81" s="1">
        <v>50</v>
      </c>
      <c r="F81" s="4">
        <f t="shared" si="8"/>
        <v>25</v>
      </c>
    </row>
    <row r="82" spans="1:6" x14ac:dyDescent="0.25">
      <c r="A82">
        <v>6</v>
      </c>
      <c r="B82" t="s">
        <v>50</v>
      </c>
      <c r="C82" s="1" t="s">
        <v>9</v>
      </c>
      <c r="D82" s="1">
        <v>0.25</v>
      </c>
      <c r="E82" s="9">
        <f>cuadrillas!G77</f>
        <v>3082.4387999999999</v>
      </c>
      <c r="F82" s="4">
        <f t="shared" si="8"/>
        <v>770.60969999999998</v>
      </c>
    </row>
    <row r="83" spans="1:6" x14ac:dyDescent="0.25">
      <c r="F83" s="4">
        <f>SUM(F77:F82)</f>
        <v>2300.0343300000004</v>
      </c>
    </row>
    <row r="86" spans="1:6" x14ac:dyDescent="0.25">
      <c r="A86" t="s">
        <v>54</v>
      </c>
    </row>
    <row r="87" spans="1:6" x14ac:dyDescent="0.25">
      <c r="B87" t="s">
        <v>24</v>
      </c>
      <c r="C87" s="1" t="s">
        <v>5</v>
      </c>
      <c r="D87" s="1" t="s">
        <v>6</v>
      </c>
      <c r="E87" s="1" t="s">
        <v>25</v>
      </c>
      <c r="F87" s="8" t="s">
        <v>26</v>
      </c>
    </row>
    <row r="88" spans="1:6" x14ac:dyDescent="0.25">
      <c r="A88">
        <v>1</v>
      </c>
      <c r="B88" t="s">
        <v>55</v>
      </c>
      <c r="C88" s="1" t="s">
        <v>39</v>
      </c>
      <c r="D88" s="1">
        <v>1.05</v>
      </c>
      <c r="E88" s="1">
        <v>1831</v>
      </c>
      <c r="F88" s="4">
        <f>D88*E88</f>
        <v>1922.5500000000002</v>
      </c>
    </row>
    <row r="89" spans="1:6" x14ac:dyDescent="0.25">
      <c r="B89" t="s">
        <v>56</v>
      </c>
      <c r="C89" s="1"/>
      <c r="D89" s="1"/>
      <c r="E89" s="1"/>
    </row>
    <row r="90" spans="1:6" x14ac:dyDescent="0.25">
      <c r="B90" t="s">
        <v>57</v>
      </c>
      <c r="C90" s="1"/>
      <c r="D90" s="1"/>
      <c r="E90" s="1"/>
    </row>
    <row r="91" spans="1:6" x14ac:dyDescent="0.25">
      <c r="C91" s="1"/>
      <c r="D91" s="1"/>
      <c r="E91" s="1"/>
    </row>
    <row r="92" spans="1:6" x14ac:dyDescent="0.25">
      <c r="C92" s="1"/>
      <c r="D92" s="1"/>
      <c r="E92" s="1"/>
    </row>
    <row r="93" spans="1:6" x14ac:dyDescent="0.25">
      <c r="A93" t="s">
        <v>58</v>
      </c>
    </row>
    <row r="94" spans="1:6" x14ac:dyDescent="0.25">
      <c r="B94" t="s">
        <v>24</v>
      </c>
      <c r="C94" s="1" t="s">
        <v>5</v>
      </c>
      <c r="D94" s="1" t="s">
        <v>6</v>
      </c>
      <c r="E94" s="1" t="s">
        <v>25</v>
      </c>
      <c r="F94" s="8" t="s">
        <v>26</v>
      </c>
    </row>
    <row r="95" spans="1:6" x14ac:dyDescent="0.25">
      <c r="A95">
        <v>1</v>
      </c>
      <c r="B95" t="s">
        <v>59</v>
      </c>
      <c r="C95" s="1" t="s">
        <v>31</v>
      </c>
      <c r="D95" s="1">
        <v>2</v>
      </c>
      <c r="E95" s="1">
        <f>100/5</f>
        <v>20</v>
      </c>
      <c r="F95" s="11">
        <f>D95*E95</f>
        <v>40</v>
      </c>
    </row>
    <row r="96" spans="1:6" x14ac:dyDescent="0.25">
      <c r="A96">
        <v>2</v>
      </c>
      <c r="B96" t="s">
        <v>60</v>
      </c>
      <c r="C96" s="1" t="s">
        <v>27</v>
      </c>
      <c r="D96" s="1">
        <v>0.05</v>
      </c>
      <c r="E96" s="1">
        <v>38.79</v>
      </c>
      <c r="F96" s="11">
        <f t="shared" ref="F96:F99" si="9">D96*E96</f>
        <v>1.9395</v>
      </c>
    </row>
    <row r="97" spans="1:6" x14ac:dyDescent="0.25">
      <c r="A97">
        <v>3</v>
      </c>
      <c r="B97" t="s">
        <v>28</v>
      </c>
      <c r="C97" s="1" t="s">
        <v>27</v>
      </c>
      <c r="D97" s="1">
        <v>1.5</v>
      </c>
      <c r="E97" s="1">
        <v>49.14</v>
      </c>
      <c r="F97" s="11">
        <f t="shared" si="9"/>
        <v>73.710000000000008</v>
      </c>
    </row>
    <row r="98" spans="1:6" x14ac:dyDescent="0.25">
      <c r="A98">
        <v>4</v>
      </c>
      <c r="B98" t="s">
        <v>61</v>
      </c>
      <c r="C98" s="1" t="s">
        <v>31</v>
      </c>
      <c r="D98" s="1">
        <v>0.5</v>
      </c>
      <c r="E98" s="1">
        <f>50/10</f>
        <v>5</v>
      </c>
      <c r="F98" s="11">
        <f t="shared" si="9"/>
        <v>2.5</v>
      </c>
    </row>
    <row r="99" spans="1:6" x14ac:dyDescent="0.25">
      <c r="A99">
        <v>5</v>
      </c>
      <c r="B99" t="s">
        <v>62</v>
      </c>
      <c r="C99" s="1" t="s">
        <v>64</v>
      </c>
      <c r="D99" s="1">
        <v>0.6</v>
      </c>
      <c r="E99" s="1">
        <v>2.5</v>
      </c>
      <c r="F99" s="11">
        <f t="shared" si="9"/>
        <v>1.5</v>
      </c>
    </row>
    <row r="100" spans="1:6" x14ac:dyDescent="0.25">
      <c r="A100">
        <v>6</v>
      </c>
      <c r="B100" t="s">
        <v>63</v>
      </c>
      <c r="C100" s="1" t="s">
        <v>9</v>
      </c>
      <c r="D100" s="1">
        <v>0.1053</v>
      </c>
      <c r="E100" s="9">
        <f>cuadrillas!G33</f>
        <v>1384.56864</v>
      </c>
      <c r="F100" s="11">
        <f>D100*E100</f>
        <v>145.795077792</v>
      </c>
    </row>
    <row r="101" spans="1:6" x14ac:dyDescent="0.25">
      <c r="F101" s="4">
        <f>SUM(F95:F100)</f>
        <v>265.44457779200002</v>
      </c>
    </row>
    <row r="104" spans="1:6" x14ac:dyDescent="0.25">
      <c r="A104" t="s">
        <v>68</v>
      </c>
    </row>
    <row r="105" spans="1:6" x14ac:dyDescent="0.25">
      <c r="B105" t="s">
        <v>24</v>
      </c>
      <c r="C105" s="1" t="s">
        <v>5</v>
      </c>
      <c r="D105" s="1" t="s">
        <v>6</v>
      </c>
      <c r="E105" s="1" t="s">
        <v>25</v>
      </c>
      <c r="F105" s="8" t="s">
        <v>26</v>
      </c>
    </row>
    <row r="106" spans="1:6" x14ac:dyDescent="0.25">
      <c r="A106">
        <v>1</v>
      </c>
      <c r="B106" t="s">
        <v>69</v>
      </c>
      <c r="C106" s="1" t="s">
        <v>31</v>
      </c>
      <c r="D106" s="1">
        <f>2/6</f>
        <v>0.33333333333333331</v>
      </c>
      <c r="E106" s="9">
        <f>80</f>
        <v>80</v>
      </c>
      <c r="F106" s="11">
        <f t="shared" ref="F106:F111" si="10">D106*E106</f>
        <v>26.666666666666664</v>
      </c>
    </row>
    <row r="107" spans="1:6" x14ac:dyDescent="0.25">
      <c r="A107">
        <v>2</v>
      </c>
      <c r="B107" t="s">
        <v>60</v>
      </c>
      <c r="C107" s="1" t="s">
        <v>27</v>
      </c>
      <c r="D107" s="1">
        <v>0.05</v>
      </c>
      <c r="E107" s="1">
        <v>38.79</v>
      </c>
      <c r="F107" s="11">
        <f t="shared" si="10"/>
        <v>1.9395</v>
      </c>
    </row>
    <row r="108" spans="1:6" x14ac:dyDescent="0.25">
      <c r="A108">
        <v>3</v>
      </c>
      <c r="B108" t="s">
        <v>28</v>
      </c>
      <c r="C108" s="1" t="s">
        <v>27</v>
      </c>
      <c r="D108" s="1">
        <v>1.5</v>
      </c>
      <c r="E108" s="1">
        <v>49.14</v>
      </c>
      <c r="F108" s="11">
        <f t="shared" si="10"/>
        <v>73.710000000000008</v>
      </c>
    </row>
    <row r="109" spans="1:6" x14ac:dyDescent="0.25">
      <c r="A109">
        <v>4</v>
      </c>
      <c r="B109" t="s">
        <v>61</v>
      </c>
      <c r="C109" s="1" t="s">
        <v>31</v>
      </c>
      <c r="D109" s="1">
        <v>2.2000000000000002</v>
      </c>
      <c r="E109" s="1">
        <f>50/10</f>
        <v>5</v>
      </c>
      <c r="F109" s="11">
        <f t="shared" si="10"/>
        <v>11</v>
      </c>
    </row>
    <row r="110" spans="1:6" x14ac:dyDescent="0.25">
      <c r="A110">
        <v>5</v>
      </c>
      <c r="B110" t="s">
        <v>62</v>
      </c>
      <c r="C110" s="1" t="s">
        <v>64</v>
      </c>
      <c r="D110" s="1">
        <v>0.6</v>
      </c>
      <c r="E110" s="1">
        <v>2.5</v>
      </c>
      <c r="F110" s="11">
        <f t="shared" si="10"/>
        <v>1.5</v>
      </c>
    </row>
    <row r="111" spans="1:6" x14ac:dyDescent="0.25">
      <c r="A111">
        <v>6</v>
      </c>
      <c r="B111" t="s">
        <v>70</v>
      </c>
      <c r="C111" s="1" t="s">
        <v>31</v>
      </c>
      <c r="D111" s="1">
        <f>1/10</f>
        <v>0.1</v>
      </c>
      <c r="E111" s="1">
        <f>50</f>
        <v>50</v>
      </c>
      <c r="F111" s="11">
        <f t="shared" si="10"/>
        <v>5</v>
      </c>
    </row>
    <row r="112" spans="1:6" x14ac:dyDescent="0.25">
      <c r="B112" t="s">
        <v>63</v>
      </c>
      <c r="C112" s="1" t="s">
        <v>9</v>
      </c>
      <c r="D112" s="1">
        <v>0.1</v>
      </c>
      <c r="E112" s="9">
        <f>cuadrillas!G44</f>
        <v>1384.56864</v>
      </c>
      <c r="F112" s="11">
        <f>D112*E112</f>
        <v>138.456864</v>
      </c>
    </row>
    <row r="113" spans="1:6" x14ac:dyDescent="0.25">
      <c r="F113" s="4">
        <f>SUM(F106:F112)</f>
        <v>258.27303066666667</v>
      </c>
    </row>
    <row r="114" spans="1:6" x14ac:dyDescent="0.25">
      <c r="F114" s="4"/>
    </row>
    <row r="115" spans="1:6" x14ac:dyDescent="0.25">
      <c r="A115" t="s">
        <v>96</v>
      </c>
    </row>
    <row r="116" spans="1:6" x14ac:dyDescent="0.25">
      <c r="B116" t="s">
        <v>24</v>
      </c>
      <c r="C116" s="1" t="s">
        <v>5</v>
      </c>
      <c r="D116" s="1" t="s">
        <v>6</v>
      </c>
      <c r="E116" s="1" t="s">
        <v>25</v>
      </c>
      <c r="F116" s="8" t="s">
        <v>26</v>
      </c>
    </row>
    <row r="117" spans="1:6" x14ac:dyDescent="0.25">
      <c r="A117">
        <v>1</v>
      </c>
      <c r="B117" t="s">
        <v>94</v>
      </c>
      <c r="C117" s="1" t="s">
        <v>95</v>
      </c>
      <c r="D117" s="1">
        <v>0.25</v>
      </c>
      <c r="E117" s="1">
        <v>568.96</v>
      </c>
      <c r="F117" s="11">
        <f t="shared" ref="F117:F121" si="11">D117*E117</f>
        <v>142.24</v>
      </c>
    </row>
    <row r="118" spans="1:6" x14ac:dyDescent="0.25">
      <c r="A118">
        <v>2</v>
      </c>
      <c r="B118" t="s">
        <v>60</v>
      </c>
      <c r="C118" s="1" t="s">
        <v>27</v>
      </c>
      <c r="D118" s="1">
        <v>0.1</v>
      </c>
      <c r="E118" s="1">
        <v>38.79</v>
      </c>
      <c r="F118" s="11">
        <f t="shared" si="11"/>
        <v>3.879</v>
      </c>
    </row>
    <row r="119" spans="1:6" x14ac:dyDescent="0.25">
      <c r="A119">
        <v>3</v>
      </c>
      <c r="B119" t="s">
        <v>28</v>
      </c>
      <c r="C119" s="1" t="s">
        <v>27</v>
      </c>
      <c r="D119" s="1">
        <v>0.05</v>
      </c>
      <c r="E119" s="1">
        <v>49.14</v>
      </c>
      <c r="F119" s="11">
        <f t="shared" si="11"/>
        <v>2.4570000000000003</v>
      </c>
    </row>
    <row r="120" spans="1:6" x14ac:dyDescent="0.25">
      <c r="A120">
        <v>4</v>
      </c>
      <c r="B120" t="s">
        <v>61</v>
      </c>
      <c r="C120" s="1" t="s">
        <v>31</v>
      </c>
      <c r="D120" s="1">
        <v>0.63500000000000001</v>
      </c>
      <c r="E120" s="1">
        <f>50/10</f>
        <v>5</v>
      </c>
      <c r="F120" s="11">
        <f t="shared" si="11"/>
        <v>3.1749999999999998</v>
      </c>
    </row>
    <row r="121" spans="1:6" x14ac:dyDescent="0.25">
      <c r="A121">
        <v>5</v>
      </c>
      <c r="B121" t="s">
        <v>62</v>
      </c>
      <c r="C121" s="1" t="s">
        <v>64</v>
      </c>
      <c r="D121" s="1">
        <v>0.25</v>
      </c>
      <c r="E121" s="1">
        <v>2.5</v>
      </c>
      <c r="F121" s="11">
        <f t="shared" si="11"/>
        <v>0.625</v>
      </c>
    </row>
    <row r="122" spans="1:6" x14ac:dyDescent="0.25">
      <c r="A122">
        <v>6</v>
      </c>
      <c r="B122" t="s">
        <v>63</v>
      </c>
      <c r="C122" s="1" t="s">
        <v>9</v>
      </c>
      <c r="D122" s="1">
        <v>0.1666</v>
      </c>
      <c r="E122" s="9">
        <f>cuadrillas!G55</f>
        <v>1384.56864</v>
      </c>
      <c r="F122" s="11">
        <f>D122*E122</f>
        <v>230.66913542399999</v>
      </c>
    </row>
    <row r="123" spans="1:6" x14ac:dyDescent="0.25">
      <c r="F123" s="4">
        <f>SUM(F117:F122)</f>
        <v>383.04513542400002</v>
      </c>
    </row>
    <row r="126" spans="1:6" x14ac:dyDescent="0.25">
      <c r="A126" t="s">
        <v>71</v>
      </c>
    </row>
    <row r="127" spans="1:6" x14ac:dyDescent="0.25">
      <c r="B127" t="s">
        <v>24</v>
      </c>
      <c r="C127" s="1" t="s">
        <v>5</v>
      </c>
      <c r="D127" s="1" t="s">
        <v>6</v>
      </c>
      <c r="E127" s="1" t="s">
        <v>25</v>
      </c>
      <c r="F127" s="8" t="s">
        <v>26</v>
      </c>
    </row>
    <row r="128" spans="1:6" x14ac:dyDescent="0.25">
      <c r="A128">
        <v>1</v>
      </c>
      <c r="B128" t="s">
        <v>50</v>
      </c>
      <c r="C128" s="1" t="s">
        <v>9</v>
      </c>
      <c r="D128" s="1">
        <f>1/6</f>
        <v>0.16666666666666666</v>
      </c>
      <c r="E128" s="9">
        <f>cuadrillas!G77</f>
        <v>3082.4387999999999</v>
      </c>
      <c r="F128" s="4">
        <f t="shared" ref="F128" si="12">D128*E128</f>
        <v>513.73979999999995</v>
      </c>
    </row>
    <row r="129" spans="1:6" x14ac:dyDescent="0.25">
      <c r="A129">
        <v>2</v>
      </c>
      <c r="B129" t="s">
        <v>72</v>
      </c>
      <c r="C129" s="1" t="s">
        <v>31</v>
      </c>
      <c r="D129" s="1">
        <v>5</v>
      </c>
      <c r="E129" s="1">
        <f>50/10</f>
        <v>5</v>
      </c>
      <c r="F129" s="4">
        <f t="shared" ref="F129:F130" si="13">D129*E129</f>
        <v>25</v>
      </c>
    </row>
    <row r="130" spans="1:6" x14ac:dyDescent="0.25">
      <c r="A130">
        <v>3</v>
      </c>
      <c r="B130" s="10" t="s">
        <v>38</v>
      </c>
      <c r="C130" s="1" t="s">
        <v>39</v>
      </c>
      <c r="D130" s="1">
        <v>0.05</v>
      </c>
      <c r="E130" s="1">
        <v>50</v>
      </c>
      <c r="F130" s="4">
        <f t="shared" si="13"/>
        <v>2.5</v>
      </c>
    </row>
    <row r="131" spans="1:6" x14ac:dyDescent="0.25">
      <c r="C131" s="1"/>
      <c r="D131" s="1"/>
      <c r="E131" s="1"/>
      <c r="F131" s="4">
        <f>SUM(F128:F130)</f>
        <v>541.23979999999995</v>
      </c>
    </row>
    <row r="132" spans="1:6" x14ac:dyDescent="0.25">
      <c r="C132" s="1"/>
      <c r="D132" s="1"/>
      <c r="E132" s="1"/>
    </row>
    <row r="133" spans="1:6" x14ac:dyDescent="0.25">
      <c r="A133" t="s">
        <v>73</v>
      </c>
    </row>
    <row r="134" spans="1:6" x14ac:dyDescent="0.25">
      <c r="B134" t="s">
        <v>24</v>
      </c>
      <c r="C134" s="1" t="s">
        <v>5</v>
      </c>
      <c r="D134" s="1" t="s">
        <v>6</v>
      </c>
      <c r="E134" s="1" t="s">
        <v>25</v>
      </c>
      <c r="F134" s="8" t="s">
        <v>26</v>
      </c>
    </row>
    <row r="135" spans="1:6" x14ac:dyDescent="0.25">
      <c r="A135">
        <v>1</v>
      </c>
      <c r="B135" t="s">
        <v>50</v>
      </c>
      <c r="C135" s="1" t="s">
        <v>9</v>
      </c>
      <c r="D135" s="1">
        <f>1/6</f>
        <v>0.16666666666666666</v>
      </c>
      <c r="E135" s="9">
        <f>cuadrillas!G77</f>
        <v>3082.4387999999999</v>
      </c>
      <c r="F135" s="4">
        <f t="shared" ref="F135" si="14">D135*E135</f>
        <v>513.73979999999995</v>
      </c>
    </row>
    <row r="136" spans="1:6" x14ac:dyDescent="0.25">
      <c r="A136">
        <v>2</v>
      </c>
      <c r="B136" t="s">
        <v>74</v>
      </c>
      <c r="C136" s="1" t="s">
        <v>31</v>
      </c>
      <c r="D136" s="1">
        <v>5</v>
      </c>
      <c r="E136" s="9">
        <f>775.86/100</f>
        <v>7.7586000000000004</v>
      </c>
      <c r="F136" s="4">
        <f t="shared" ref="F136:F137" si="15">D136*E136</f>
        <v>38.792999999999999</v>
      </c>
    </row>
    <row r="137" spans="1:6" x14ac:dyDescent="0.25">
      <c r="A137">
        <v>3</v>
      </c>
      <c r="B137" s="10" t="s">
        <v>38</v>
      </c>
      <c r="C137" s="1" t="s">
        <v>39</v>
      </c>
      <c r="D137" s="1">
        <v>0.05</v>
      </c>
      <c r="E137" s="1">
        <v>50</v>
      </c>
      <c r="F137" s="4">
        <f t="shared" si="15"/>
        <v>2.5</v>
      </c>
    </row>
    <row r="138" spans="1:6" x14ac:dyDescent="0.25">
      <c r="F138" s="4">
        <f>SUM(F135:F137)</f>
        <v>555.03279999999995</v>
      </c>
    </row>
    <row r="141" spans="1:6" x14ac:dyDescent="0.25">
      <c r="A141" t="s">
        <v>75</v>
      </c>
    </row>
    <row r="142" spans="1:6" x14ac:dyDescent="0.25">
      <c r="B142" t="s">
        <v>24</v>
      </c>
      <c r="C142" s="1" t="s">
        <v>5</v>
      </c>
      <c r="D142" s="1" t="s">
        <v>6</v>
      </c>
      <c r="E142" s="1" t="s">
        <v>25</v>
      </c>
      <c r="F142" s="8" t="s">
        <v>26</v>
      </c>
    </row>
    <row r="143" spans="1:6" x14ac:dyDescent="0.25">
      <c r="A143">
        <v>1</v>
      </c>
      <c r="B143" t="s">
        <v>50</v>
      </c>
      <c r="C143" s="1" t="s">
        <v>9</v>
      </c>
      <c r="D143" s="1">
        <f>1/18</f>
        <v>5.5555555555555552E-2</v>
      </c>
      <c r="E143" s="9">
        <f>cuadrillas!G77</f>
        <v>3082.4387999999999</v>
      </c>
      <c r="F143" s="4">
        <f t="shared" ref="F143:F144" si="16">D143*E143</f>
        <v>171.24659999999997</v>
      </c>
    </row>
    <row r="144" spans="1:6" x14ac:dyDescent="0.25">
      <c r="A144">
        <v>2</v>
      </c>
      <c r="B144" t="s">
        <v>74</v>
      </c>
      <c r="C144" s="1" t="s">
        <v>31</v>
      </c>
      <c r="D144" s="1">
        <v>5</v>
      </c>
      <c r="E144" s="9">
        <f>775.86/300</f>
        <v>2.5861999999999998</v>
      </c>
      <c r="F144" s="4">
        <f t="shared" si="16"/>
        <v>12.930999999999999</v>
      </c>
    </row>
    <row r="145" spans="2:6" x14ac:dyDescent="0.25">
      <c r="B145" s="10"/>
      <c r="C145" s="1"/>
      <c r="D145" s="1"/>
      <c r="E145" s="1"/>
      <c r="F145" s="4">
        <f ca="1">SUM(F143:F145)</f>
        <v>184.17759999999998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A56D-2379-4569-B2E1-CA3A7160E631}">
  <dimension ref="A5:E14"/>
  <sheetViews>
    <sheetView tabSelected="1" workbookViewId="0">
      <selection activeCell="D14" sqref="D14"/>
    </sheetView>
  </sheetViews>
  <sheetFormatPr baseColWidth="10" defaultRowHeight="13.8" x14ac:dyDescent="0.25"/>
  <cols>
    <col min="1" max="1" width="15.3984375" customWidth="1"/>
    <col min="2" max="2" width="11.3984375" bestFit="1" customWidth="1"/>
  </cols>
  <sheetData>
    <row r="5" spans="1:5" x14ac:dyDescent="0.25">
      <c r="A5" s="6" t="s">
        <v>84</v>
      </c>
      <c r="B5" s="1">
        <v>6</v>
      </c>
      <c r="C5" t="s">
        <v>88</v>
      </c>
      <c r="D5" s="1">
        <f>B5/100</f>
        <v>0.06</v>
      </c>
      <c r="E5" t="s">
        <v>93</v>
      </c>
    </row>
    <row r="6" spans="1:5" x14ac:dyDescent="0.25">
      <c r="A6" s="6" t="s">
        <v>85</v>
      </c>
      <c r="B6" s="1">
        <v>26</v>
      </c>
      <c r="C6" t="s">
        <v>88</v>
      </c>
      <c r="D6" s="1">
        <f t="shared" ref="D6:D8" si="0">B6/100</f>
        <v>0.26</v>
      </c>
      <c r="E6" t="s">
        <v>93</v>
      </c>
    </row>
    <row r="7" spans="1:5" x14ac:dyDescent="0.25">
      <c r="A7" s="6" t="s">
        <v>86</v>
      </c>
      <c r="B7" s="1">
        <v>13</v>
      </c>
      <c r="C7" t="s">
        <v>88</v>
      </c>
      <c r="D7" s="1">
        <f t="shared" si="0"/>
        <v>0.13</v>
      </c>
      <c r="E7" t="s">
        <v>93</v>
      </c>
    </row>
    <row r="8" spans="1:5" x14ac:dyDescent="0.25">
      <c r="A8" s="6" t="s">
        <v>87</v>
      </c>
      <c r="B8" s="1">
        <v>1.5</v>
      </c>
      <c r="C8" t="s">
        <v>88</v>
      </c>
      <c r="D8" s="1">
        <f t="shared" si="0"/>
        <v>1.4999999999999999E-2</v>
      </c>
      <c r="E8" t="s">
        <v>93</v>
      </c>
    </row>
    <row r="11" spans="1:5" x14ac:dyDescent="0.25">
      <c r="A11" s="6" t="s">
        <v>89</v>
      </c>
      <c r="B11" s="9">
        <f>(1/((D6+D8)*(D5+D8)))*1.1</f>
        <v>53.333333333333336</v>
      </c>
      <c r="C11" t="s">
        <v>90</v>
      </c>
    </row>
    <row r="14" spans="1:5" x14ac:dyDescent="0.25">
      <c r="A14" s="6" t="s">
        <v>91</v>
      </c>
      <c r="B14">
        <f>((D8*D7)*(D6+D8+D5))*(B11)*1.3</f>
        <v>4.5292000000000006E-2</v>
      </c>
      <c r="C14" t="s">
        <v>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cuadrillas</vt:lpstr>
      <vt:lpstr>auxiliares</vt:lpstr>
      <vt:lpstr>MUROS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Benjamin Sayegh Assa</cp:lastModifiedBy>
  <dcterms:created xsi:type="dcterms:W3CDTF">2021-02-10T15:05:52Z</dcterms:created>
  <dcterms:modified xsi:type="dcterms:W3CDTF">2021-05-09T03:42:53Z</dcterms:modified>
</cp:coreProperties>
</file>